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zon_sno\Desktop\Prijslijsten\Excel_calculatoren_websites\"/>
    </mc:Choice>
  </mc:AlternateContent>
  <xr:revisionPtr revIDLastSave="0" documentId="13_ncr:1_{0E41EFAD-7F6E-4712-B197-29900529CD1B}" xr6:coauthVersionLast="45" xr6:coauthVersionMax="45" xr10:uidLastSave="{00000000-0000-0000-0000-000000000000}"/>
  <bookViews>
    <workbookView xWindow="-108" yWindow="-108" windowWidth="23256" windowHeight="12576" tabRatio="653" xr2:uid="{00000000-000D-0000-FFFF-FFFF00000000}"/>
  </bookViews>
  <sheets>
    <sheet name="Muna" sheetId="2" r:id="rId1"/>
    <sheet name="Elato" sheetId="11" r:id="rId2"/>
    <sheet name="Flores" sheetId="4" r:id="rId3"/>
    <sheet name="Flores C" sheetId="6" r:id="rId4"/>
    <sheet name="Apolima" sheetId="10" r:id="rId5"/>
    <sheet name="Evia" sheetId="25" r:id="rId6"/>
    <sheet name="Leros M" sheetId="22" r:id="rId7"/>
    <sheet name="Minorca" sheetId="13" r:id="rId8"/>
    <sheet name="Java" sheetId="3" r:id="rId9"/>
    <sheet name="Santorini" sheetId="14" r:id="rId10"/>
    <sheet name="Santorini C" sheetId="15" r:id="rId11"/>
    <sheet name="Apia M" sheetId="20" r:id="rId12"/>
    <sheet name="Banga" sheetId="23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3" i="25" l="1"/>
  <c r="G14" i="25"/>
  <c r="G15" i="25"/>
  <c r="G12" i="25"/>
  <c r="G11" i="25" l="1"/>
  <c r="G5" i="25"/>
  <c r="L1" i="25"/>
  <c r="K1" i="25"/>
  <c r="J1" i="25"/>
  <c r="L1" i="10"/>
  <c r="J2" i="10" s="1"/>
  <c r="G9" i="10" s="1"/>
  <c r="K1" i="10"/>
  <c r="J1" i="10"/>
  <c r="J1" i="3"/>
  <c r="K1" i="3"/>
  <c r="L1" i="3"/>
  <c r="J1" i="15"/>
  <c r="J1" i="14"/>
  <c r="J1" i="4"/>
  <c r="G13" i="11"/>
  <c r="H12" i="23"/>
  <c r="H5" i="23"/>
  <c r="G7" i="10" l="1"/>
  <c r="G10" i="10"/>
  <c r="G6" i="10"/>
  <c r="G8" i="10"/>
  <c r="J2" i="3"/>
  <c r="J2" i="25"/>
  <c r="G5" i="11" l="1"/>
  <c r="G5" i="10"/>
  <c r="G5" i="3"/>
  <c r="G5" i="13"/>
  <c r="G5" i="22"/>
  <c r="G5" i="20"/>
  <c r="G5" i="15"/>
  <c r="G5" i="14"/>
  <c r="G31" i="6" l="1"/>
  <c r="G18" i="6"/>
  <c r="G13" i="2"/>
  <c r="G5" i="2"/>
  <c r="G5" i="6"/>
  <c r="G44" i="4"/>
  <c r="G31" i="4"/>
  <c r="G18" i="4"/>
  <c r="K1" i="4"/>
  <c r="L1" i="4"/>
  <c r="J2" i="4" l="1"/>
  <c r="L1" i="23"/>
  <c r="K1" i="23"/>
  <c r="J2" i="23" l="1"/>
  <c r="H17" i="23" l="1"/>
  <c r="H13" i="23"/>
  <c r="H19" i="23"/>
  <c r="H16" i="23"/>
  <c r="H15" i="23"/>
  <c r="H18" i="23"/>
  <c r="H14" i="23"/>
  <c r="H6" i="23"/>
  <c r="H10" i="23"/>
  <c r="H7" i="23"/>
  <c r="H8" i="23"/>
  <c r="H9" i="23"/>
  <c r="J1" i="23" l="1"/>
  <c r="J1" i="20" l="1"/>
  <c r="K1" i="20"/>
  <c r="L1" i="20"/>
  <c r="J1" i="11"/>
  <c r="K1" i="11"/>
  <c r="L1" i="11"/>
  <c r="G5" i="4"/>
  <c r="J1" i="6"/>
  <c r="K1" i="6"/>
  <c r="L1" i="6"/>
  <c r="J1" i="22"/>
  <c r="K1" i="22"/>
  <c r="L1" i="22"/>
  <c r="J1" i="13"/>
  <c r="K1" i="13"/>
  <c r="L1" i="13"/>
  <c r="J1" i="2"/>
  <c r="K1" i="2"/>
  <c r="L1" i="2"/>
  <c r="K1" i="14"/>
  <c r="L1" i="14"/>
  <c r="K1" i="15"/>
  <c r="L1" i="15"/>
  <c r="J2" i="15" s="1"/>
  <c r="J2" i="6" l="1"/>
  <c r="J2" i="13"/>
  <c r="G11" i="13" s="1"/>
  <c r="J2" i="14"/>
  <c r="G6" i="14" s="1"/>
  <c r="G6" i="15"/>
  <c r="G15" i="15"/>
  <c r="G13" i="15"/>
  <c r="J2" i="2"/>
  <c r="J2" i="22"/>
  <c r="G7" i="22" s="1"/>
  <c r="J2" i="11"/>
  <c r="J2" i="20"/>
  <c r="G9" i="20" s="1"/>
  <c r="G6" i="13"/>
  <c r="G7" i="13"/>
  <c r="G13" i="3"/>
  <c r="G12" i="3"/>
  <c r="G8" i="3"/>
  <c r="G7" i="3"/>
  <c r="G6" i="3"/>
  <c r="G11" i="3"/>
  <c r="G10" i="3"/>
  <c r="G9" i="3"/>
  <c r="G22" i="6"/>
  <c r="G19" i="6"/>
  <c r="G11" i="6"/>
  <c r="G28" i="6"/>
  <c r="G16" i="6"/>
  <c r="G34" i="6"/>
  <c r="G13" i="6"/>
  <c r="G7" i="6"/>
  <c r="G24" i="6"/>
  <c r="G23" i="6"/>
  <c r="G26" i="6"/>
  <c r="G27" i="6"/>
  <c r="G15" i="6"/>
  <c r="G33" i="6"/>
  <c r="G21" i="6"/>
  <c r="G6" i="6"/>
  <c r="G29" i="6"/>
  <c r="G9" i="6"/>
  <c r="G35" i="6"/>
  <c r="G32" i="6"/>
  <c r="G20" i="6"/>
  <c r="G8" i="6"/>
  <c r="G25" i="6"/>
  <c r="G14" i="6"/>
  <c r="G10" i="6"/>
  <c r="G12" i="6"/>
  <c r="G9" i="15"/>
  <c r="G14" i="15"/>
  <c r="G7" i="15"/>
  <c r="G12" i="15"/>
  <c r="G10" i="15"/>
  <c r="G11" i="15"/>
  <c r="G8" i="15"/>
  <c r="G6" i="11" l="1"/>
  <c r="G14" i="11" s="1"/>
  <c r="G10" i="2"/>
  <c r="G18" i="2" s="1"/>
  <c r="G9" i="13"/>
  <c r="G12" i="13"/>
  <c r="G8" i="13"/>
  <c r="G6" i="22"/>
  <c r="G13" i="13"/>
  <c r="G10" i="13"/>
  <c r="G14" i="13"/>
  <c r="G7" i="20"/>
  <c r="G6" i="20"/>
  <c r="G10" i="14"/>
  <c r="G9" i="14"/>
  <c r="G15" i="14"/>
  <c r="G11" i="14"/>
  <c r="G13" i="14"/>
  <c r="G8" i="14"/>
  <c r="G12" i="14"/>
  <c r="G14" i="14"/>
  <c r="G7" i="14"/>
  <c r="G9" i="2"/>
  <c r="G17" i="2" s="1"/>
  <c r="G7" i="2"/>
  <c r="G15" i="2" s="1"/>
  <c r="G11" i="2"/>
  <c r="G19" i="2" s="1"/>
  <c r="G8" i="2"/>
  <c r="G16" i="2" s="1"/>
  <c r="G6" i="2"/>
  <c r="G14" i="2" s="1"/>
  <c r="G6" i="4"/>
  <c r="G19" i="4" s="1"/>
  <c r="G14" i="4"/>
  <c r="G27" i="4" s="1"/>
  <c r="G47" i="4"/>
  <c r="G41" i="4"/>
  <c r="G11" i="4"/>
  <c r="G24" i="4" s="1"/>
  <c r="G34" i="4"/>
  <c r="G35" i="4"/>
  <c r="G13" i="4"/>
  <c r="G26" i="4" s="1"/>
  <c r="G32" i="4"/>
  <c r="G48" i="4"/>
  <c r="G40" i="4"/>
  <c r="G37" i="4"/>
  <c r="G33" i="4"/>
  <c r="G8" i="4"/>
  <c r="G21" i="4" s="1"/>
  <c r="G12" i="4"/>
  <c r="G25" i="4" s="1"/>
  <c r="G46" i="4"/>
  <c r="G45" i="4"/>
  <c r="G16" i="4"/>
  <c r="G29" i="4" s="1"/>
  <c r="G7" i="4"/>
  <c r="G20" i="4" s="1"/>
  <c r="G42" i="4"/>
  <c r="G38" i="4"/>
  <c r="G9" i="4"/>
  <c r="G22" i="4" s="1"/>
  <c r="G10" i="4"/>
  <c r="G23" i="4" s="1"/>
  <c r="G39" i="4"/>
  <c r="G36" i="4"/>
  <c r="G15" i="4"/>
  <c r="G28" i="4" s="1"/>
  <c r="G8" i="20"/>
  <c r="G9" i="11"/>
  <c r="G11" i="11"/>
  <c r="G17" i="11" s="1"/>
  <c r="G7" i="11"/>
  <c r="G15" i="11" s="1"/>
  <c r="G10" i="11"/>
  <c r="G16" i="11" s="1"/>
  <c r="G8" i="11"/>
  <c r="G10" i="20"/>
</calcChain>
</file>

<file path=xl/sharedStrings.xml><?xml version="1.0" encoding="utf-8"?>
<sst xmlns="http://schemas.openxmlformats.org/spreadsheetml/2006/main" count="359" uniqueCount="202">
  <si>
    <t>voorraad/stock</t>
  </si>
  <si>
    <t>APOLIMA</t>
  </si>
  <si>
    <t>SANTORINI C</t>
  </si>
  <si>
    <t>SANTORINI</t>
  </si>
  <si>
    <t>MINORCA</t>
  </si>
  <si>
    <t>JAVA</t>
  </si>
  <si>
    <t>AP0608</t>
  </si>
  <si>
    <t>AP0611</t>
  </si>
  <si>
    <t>AP0614</t>
  </si>
  <si>
    <t>AP0814</t>
  </si>
  <si>
    <t>AP0817</t>
  </si>
  <si>
    <t>JA0507</t>
  </si>
  <si>
    <t>JA0409</t>
  </si>
  <si>
    <t>JA0509</t>
  </si>
  <si>
    <t>JA0413</t>
  </si>
  <si>
    <t>JA0513</t>
  </si>
  <si>
    <t>JA0515</t>
  </si>
  <si>
    <t>JA0617</t>
  </si>
  <si>
    <t>JA0619</t>
  </si>
  <si>
    <t>MI0512</t>
  </si>
  <si>
    <t>MI0517</t>
  </si>
  <si>
    <t>MI0717</t>
  </si>
  <si>
    <t>FL0505M</t>
  </si>
  <si>
    <t>FL0508M</t>
  </si>
  <si>
    <t>FL0512M</t>
  </si>
  <si>
    <t>FL0612M</t>
  </si>
  <si>
    <t>FL0712M</t>
  </si>
  <si>
    <t>FL0515M</t>
  </si>
  <si>
    <t>FL0615M</t>
  </si>
  <si>
    <t>FL0715M</t>
  </si>
  <si>
    <t>FL0518M</t>
  </si>
  <si>
    <t>FL0618M</t>
  </si>
  <si>
    <t>FL0718M</t>
  </si>
  <si>
    <t>FLC0505</t>
  </si>
  <si>
    <t>FLC0508</t>
  </si>
  <si>
    <t>FLC0512</t>
  </si>
  <si>
    <t>FLC0612</t>
  </si>
  <si>
    <t>FLC0712</t>
  </si>
  <si>
    <t>FLC0515</t>
  </si>
  <si>
    <t>FLC0615</t>
  </si>
  <si>
    <t>FLC0715</t>
  </si>
  <si>
    <t>FLC0518</t>
  </si>
  <si>
    <t>FLC0618</t>
  </si>
  <si>
    <t>FLC0718</t>
  </si>
  <si>
    <t>FLC0505M</t>
  </si>
  <si>
    <t>FLC0508M</t>
  </si>
  <si>
    <t>FLC0512M</t>
  </si>
  <si>
    <t>FLC0612M</t>
  </si>
  <si>
    <t>FLC0712M</t>
  </si>
  <si>
    <t>FLC0515M</t>
  </si>
  <si>
    <t>FLC0615M</t>
  </si>
  <si>
    <t>FLC0715M</t>
  </si>
  <si>
    <t>FLC0518M</t>
  </si>
  <si>
    <t>FLC0618M</t>
  </si>
  <si>
    <t>FLC0718M</t>
  </si>
  <si>
    <t>SA0507</t>
  </si>
  <si>
    <t>SA0607</t>
  </si>
  <si>
    <t>SA0707</t>
  </si>
  <si>
    <t>SA0511</t>
  </si>
  <si>
    <t>SA0611</t>
  </si>
  <si>
    <t>SA0711</t>
  </si>
  <si>
    <t>SA0517</t>
  </si>
  <si>
    <t>SA0617</t>
  </si>
  <si>
    <t>SA0717</t>
  </si>
  <si>
    <t>SA0917</t>
  </si>
  <si>
    <t>SAC0507</t>
  </si>
  <si>
    <t>SAC0607</t>
  </si>
  <si>
    <t>SAC0707</t>
  </si>
  <si>
    <t>SAC0511</t>
  </si>
  <si>
    <t>SAC0611</t>
  </si>
  <si>
    <t>SAC0711</t>
  </si>
  <si>
    <t>SAC0517</t>
  </si>
  <si>
    <t>SAC0617</t>
  </si>
  <si>
    <t>SAC0717</t>
  </si>
  <si>
    <t>SAC0917</t>
  </si>
  <si>
    <t>MI0508</t>
  </si>
  <si>
    <t>MI0612</t>
  </si>
  <si>
    <t>MI0614</t>
  </si>
  <si>
    <t>MI0617</t>
  </si>
  <si>
    <t>MI0712</t>
  </si>
  <si>
    <t>MI0714</t>
  </si>
  <si>
    <t>gewicht I poids</t>
  </si>
  <si>
    <t>FLO0805CH</t>
  </si>
  <si>
    <t>FLO1205CH</t>
  </si>
  <si>
    <t>FLO1506CH</t>
  </si>
  <si>
    <t>FLO1806CH</t>
  </si>
  <si>
    <t>FLC0805CH</t>
  </si>
  <si>
    <t>FLC1205CH</t>
  </si>
  <si>
    <t>FLC1506CH</t>
  </si>
  <si>
    <t>FLC1806CH</t>
  </si>
  <si>
    <t>75/65/20 °C</t>
  </si>
  <si>
    <t>API1105M</t>
  </si>
  <si>
    <t>API1106M</t>
  </si>
  <si>
    <t>API1806M</t>
  </si>
  <si>
    <t>API1807M</t>
  </si>
  <si>
    <t>API1809M</t>
  </si>
  <si>
    <t>Retour I retour</t>
  </si>
  <si>
    <t>Aanvoer I départ</t>
  </si>
  <si>
    <t>Kamer I ambiance</t>
  </si>
  <si>
    <t>LER1206M</t>
  </si>
  <si>
    <t>LER1806M</t>
  </si>
  <si>
    <t>LEROS M</t>
  </si>
  <si>
    <t xml:space="preserve">BANGA </t>
  </si>
  <si>
    <t>BAT1550M</t>
  </si>
  <si>
    <t>BAT2150M</t>
  </si>
  <si>
    <t>BAT3250M</t>
  </si>
  <si>
    <t>BAT2160M</t>
  </si>
  <si>
    <t>BAT2660M</t>
  </si>
  <si>
    <t>BAT3260M</t>
  </si>
  <si>
    <t>BAT3675M</t>
  </si>
  <si>
    <t>FL0505EDT</t>
  </si>
  <si>
    <t>FL0508EDT</t>
  </si>
  <si>
    <t>FL0512EDT</t>
  </si>
  <si>
    <t>FL0612EDT</t>
  </si>
  <si>
    <t>FL0712EDT</t>
  </si>
  <si>
    <t>FL0515EDT</t>
  </si>
  <si>
    <t>FL0615EDT</t>
  </si>
  <si>
    <t>FL0715EDT</t>
  </si>
  <si>
    <t>FL0518EDT</t>
  </si>
  <si>
    <t>FL0618EDT</t>
  </si>
  <si>
    <t>FL0718EDT</t>
  </si>
  <si>
    <t>FL0505</t>
  </si>
  <si>
    <t>FL0508</t>
  </si>
  <si>
    <t>FL0512</t>
  </si>
  <si>
    <t>FL0612</t>
  </si>
  <si>
    <t>FL0712</t>
  </si>
  <si>
    <t>FL0515</t>
  </si>
  <si>
    <t>FL0615</t>
  </si>
  <si>
    <t>FL0715</t>
  </si>
  <si>
    <t>FL0518</t>
  </si>
  <si>
    <t>FL0618</t>
  </si>
  <si>
    <t>FL0718</t>
  </si>
  <si>
    <t>MU0509EDT</t>
  </si>
  <si>
    <t>MU0512EDT</t>
  </si>
  <si>
    <t>MU0516EDT</t>
  </si>
  <si>
    <t>MU0617EDT</t>
  </si>
  <si>
    <t>MU0817EDT</t>
  </si>
  <si>
    <t>MU0820EDT</t>
  </si>
  <si>
    <t>MU0509</t>
  </si>
  <si>
    <t>MU0512</t>
  </si>
  <si>
    <t>MU0516</t>
  </si>
  <si>
    <t>MU0617</t>
  </si>
  <si>
    <t>MU0817</t>
  </si>
  <si>
    <t>MU0820</t>
  </si>
  <si>
    <t>EL0408*EDT</t>
  </si>
  <si>
    <t>EL0611*EDT</t>
  </si>
  <si>
    <t>EL0614*EDT</t>
  </si>
  <si>
    <t>EL0617*EDT</t>
  </si>
  <si>
    <t>EL0408</t>
  </si>
  <si>
    <t>EL0411</t>
  </si>
  <si>
    <t>EL0611</t>
  </si>
  <si>
    <t>EL0414</t>
  </si>
  <si>
    <t>EL0614</t>
  </si>
  <si>
    <t>EL0617</t>
  </si>
  <si>
    <t>Flores warmwater I eau chaude</t>
  </si>
  <si>
    <t>n waarde I valeur n</t>
  </si>
  <si>
    <t>Flores T - PTC Blower</t>
  </si>
  <si>
    <t>Flores middenaansluiting I raccordement central</t>
  </si>
  <si>
    <t>Flores CH - chroom I chromé</t>
  </si>
  <si>
    <t>Flores C warmwater I eau chaude</t>
  </si>
  <si>
    <t>Flores C middenaansluiting I raccordement central</t>
  </si>
  <si>
    <t>Flores C CH - chroom I chromé</t>
  </si>
  <si>
    <t>Muna warmwater I eau chaude</t>
  </si>
  <si>
    <t>Muna T - PTC Blower</t>
  </si>
  <si>
    <t>hoogte I hauteur</t>
  </si>
  <si>
    <t>lengte I longueur</t>
  </si>
  <si>
    <t>Santorini warmwater I eau chaude</t>
  </si>
  <si>
    <t>Santorini C warmwater I eau chaude</t>
  </si>
  <si>
    <t>Leros M warmwater I eau chaude</t>
  </si>
  <si>
    <t>APIA M</t>
  </si>
  <si>
    <t>Apia M warmwater I eau chaude</t>
  </si>
  <si>
    <t>Elato warmwater I eau chaude</t>
  </si>
  <si>
    <t>Elato T - PTC Blower</t>
  </si>
  <si>
    <t>Banga warmwater I eau chaude</t>
  </si>
  <si>
    <t>Banga middenaansluiting I raccordement central</t>
  </si>
  <si>
    <t># buizen I tubes</t>
  </si>
  <si>
    <t>Vervang * door 'R' voor verticale collectoren rechts en door 'L' voor de verticale collectoren links</t>
  </si>
  <si>
    <t>Remplacer * par 'R' pour collecteurs verticaux à droite et par 'L' pour collecteurs verticaux à gauche</t>
  </si>
  <si>
    <t>Apolima warmwater I eau chaude</t>
  </si>
  <si>
    <t>Java warmwater I eau chaude</t>
  </si>
  <si>
    <t>Minorca warmwater I eau chaude</t>
  </si>
  <si>
    <t>EV0613*</t>
  </si>
  <si>
    <t>EV0613*MBMA</t>
  </si>
  <si>
    <t>EV0616*</t>
  </si>
  <si>
    <t>EV0616*MBMA</t>
  </si>
  <si>
    <t>EV0613*EDT</t>
  </si>
  <si>
    <t>EV0613*EDTMBMA</t>
  </si>
  <si>
    <t>EV0616*EDT</t>
  </si>
  <si>
    <t>EV0616*EDTMBMA</t>
  </si>
  <si>
    <t>Evia warmwater I eau chaude</t>
  </si>
  <si>
    <t>Evia T - PTC Blower</t>
  </si>
  <si>
    <t>hoogte van de Blower = 41 mm</t>
  </si>
  <si>
    <t>MUNA &amp; MUNA T</t>
  </si>
  <si>
    <t>ELATO &amp; ELATO T</t>
  </si>
  <si>
    <t>FLORES, FLORES T, FLORES M &amp; FLORES CH</t>
  </si>
  <si>
    <t>FLORES C, FLORES C M &amp; FLORES C CH</t>
  </si>
  <si>
    <t>EVIA &amp; EVIA T</t>
  </si>
  <si>
    <t>BAT1550</t>
  </si>
  <si>
    <t>BAT2150</t>
  </si>
  <si>
    <t>BAT2660</t>
  </si>
  <si>
    <t>BAT3260</t>
  </si>
  <si>
    <t>BAT3675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</si>
</sst>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0.000"/>
    <numFmt numFmtId="166" formatCode="0\ \°\C"/>
  </numFmts>
  <fonts count="27">
    <font>
      <sz val="10"/>
      <name val="Arial"/>
    </font>
    <font>
      <sz val="10"/>
      <name val="Arial"/>
      <family val="2"/>
    </font>
    <font>
      <sz val="10"/>
      <name val="ZapfHumnst BT"/>
      <family val="2"/>
    </font>
    <font>
      <b/>
      <sz val="10"/>
      <color indexed="10"/>
      <name val="Arial"/>
      <family val="2"/>
    </font>
    <font>
      <b/>
      <sz val="16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b/>
      <sz val="10"/>
      <color indexed="9"/>
      <name val="Arial"/>
      <family val="2"/>
    </font>
    <font>
      <sz val="10"/>
      <color indexed="9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b/>
      <sz val="12"/>
      <color indexed="5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  <font>
      <b/>
      <sz val="10"/>
      <color theme="9"/>
      <name val="Arial"/>
      <family val="2"/>
    </font>
    <font>
      <sz val="11"/>
      <color rgb="FFFF0000"/>
      <name val="Calibri"/>
      <family val="2"/>
      <scheme val="minor"/>
    </font>
    <font>
      <sz val="10"/>
      <color theme="9"/>
      <name val="Arial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  <font>
      <b/>
      <sz val="12"/>
      <color theme="9"/>
      <name val="Arial"/>
      <family val="2"/>
    </font>
    <font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0">
    <xf numFmtId="0" fontId="0" fillId="0" borderId="0" xfId="0"/>
    <xf numFmtId="1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2" fontId="0" fillId="0" borderId="0" xfId="0" applyNumberFormat="1"/>
    <xf numFmtId="0" fontId="0" fillId="0" borderId="0" xfId="0" applyFill="1"/>
    <xf numFmtId="1" fontId="0" fillId="0" borderId="0" xfId="0" applyNumberFormat="1" applyFill="1" applyAlignment="1">
      <alignment horizontal="right"/>
    </xf>
    <xf numFmtId="0" fontId="4" fillId="0" borderId="0" xfId="0" applyFont="1" applyFill="1"/>
    <xf numFmtId="14" fontId="4" fillId="0" borderId="0" xfId="0" applyNumberFormat="1" applyFont="1" applyAlignment="1">
      <alignment horizontal="left"/>
    </xf>
    <xf numFmtId="0" fontId="5" fillId="0" borderId="0" xfId="0" applyFont="1"/>
    <xf numFmtId="0" fontId="6" fillId="0" borderId="0" xfId="0" applyFont="1" applyFill="1"/>
    <xf numFmtId="14" fontId="6" fillId="0" borderId="0" xfId="0" quotePrefix="1" applyNumberFormat="1" applyFont="1" applyAlignment="1">
      <alignment horizontal="left"/>
    </xf>
    <xf numFmtId="0" fontId="7" fillId="0" borderId="0" xfId="0" applyFont="1"/>
    <xf numFmtId="2" fontId="7" fillId="0" borderId="0" xfId="0" applyNumberFormat="1" applyFont="1"/>
    <xf numFmtId="0" fontId="6" fillId="0" borderId="0" xfId="0" applyFont="1"/>
    <xf numFmtId="164" fontId="0" fillId="0" borderId="0" xfId="0" applyNumberFormat="1"/>
    <xf numFmtId="0" fontId="0" fillId="0" borderId="0" xfId="0" applyFill="1" applyAlignment="1">
      <alignment horizontal="left"/>
    </xf>
    <xf numFmtId="1" fontId="5" fillId="0" borderId="0" xfId="0" applyNumberFormat="1" applyFont="1" applyFill="1" applyAlignment="1">
      <alignment horizontal="right"/>
    </xf>
    <xf numFmtId="0" fontId="7" fillId="0" borderId="0" xfId="0" applyFont="1" applyFill="1" applyAlignment="1">
      <alignment horizontal="right"/>
    </xf>
    <xf numFmtId="0" fontId="0" fillId="0" borderId="0" xfId="0" applyAlignment="1">
      <alignment horizontal="center"/>
    </xf>
    <xf numFmtId="1" fontId="7" fillId="2" borderId="1" xfId="0" applyNumberFormat="1" applyFont="1" applyFill="1" applyBorder="1" applyAlignment="1">
      <alignment horizontal="center"/>
    </xf>
    <xf numFmtId="2" fontId="7" fillId="2" borderId="1" xfId="0" applyNumberFormat="1" applyFont="1" applyFill="1" applyBorder="1" applyAlignment="1">
      <alignment horizontal="center"/>
    </xf>
    <xf numFmtId="0" fontId="1" fillId="0" borderId="0" xfId="0" applyFont="1" applyAlignment="1">
      <alignment horizontal="left" textRotation="90"/>
    </xf>
    <xf numFmtId="0" fontId="2" fillId="0" borderId="0" xfId="0" applyFont="1" applyFill="1" applyAlignment="1">
      <alignment horizontal="left" textRotation="90"/>
    </xf>
    <xf numFmtId="0" fontId="0" fillId="0" borderId="0" xfId="0" applyAlignment="1">
      <alignment horizontal="left" textRotation="90"/>
    </xf>
    <xf numFmtId="1" fontId="7" fillId="2" borderId="0" xfId="0" applyNumberFormat="1" applyFont="1" applyFill="1" applyAlignment="1">
      <alignment horizontal="left"/>
    </xf>
    <xf numFmtId="0" fontId="8" fillId="0" borderId="0" xfId="0" applyFont="1"/>
    <xf numFmtId="1" fontId="7" fillId="0" borderId="0" xfId="0" applyNumberFormat="1" applyFont="1" applyFill="1" applyAlignment="1">
      <alignment horizontal="right"/>
    </xf>
    <xf numFmtId="1" fontId="8" fillId="0" borderId="0" xfId="0" applyNumberFormat="1" applyFont="1" applyAlignment="1">
      <alignment horizontal="right"/>
    </xf>
    <xf numFmtId="1" fontId="8" fillId="0" borderId="0" xfId="0" applyNumberFormat="1" applyFont="1" applyFill="1" applyAlignment="1">
      <alignment horizontal="right"/>
    </xf>
    <xf numFmtId="2" fontId="8" fillId="0" borderId="0" xfId="0" applyNumberFormat="1" applyFont="1" applyAlignment="1">
      <alignment horizontal="right"/>
    </xf>
    <xf numFmtId="0" fontId="8" fillId="0" borderId="0" xfId="0" applyFont="1" applyAlignment="1">
      <alignment horizontal="left" textRotation="90"/>
    </xf>
    <xf numFmtId="0" fontId="8" fillId="0" borderId="0" xfId="0" applyFont="1" applyAlignment="1">
      <alignment horizontal="right"/>
    </xf>
    <xf numFmtId="0" fontId="8" fillId="0" borderId="0" xfId="0" applyFont="1" applyFill="1"/>
    <xf numFmtId="0" fontId="9" fillId="0" borderId="0" xfId="0" applyFont="1"/>
    <xf numFmtId="0" fontId="10" fillId="0" borderId="0" xfId="0" applyFont="1"/>
    <xf numFmtId="0" fontId="1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2" fontId="8" fillId="0" borderId="0" xfId="0" applyNumberFormat="1" applyFont="1"/>
    <xf numFmtId="2" fontId="12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0" fontId="13" fillId="0" borderId="0" xfId="0" applyFont="1"/>
    <xf numFmtId="165" fontId="12" fillId="0" borderId="0" xfId="0" applyNumberFormat="1" applyFont="1" applyAlignment="1">
      <alignment horizontal="center"/>
    </xf>
    <xf numFmtId="0" fontId="15" fillId="0" borderId="0" xfId="0" applyFont="1" applyAlignment="1">
      <alignment horizontal="center"/>
    </xf>
    <xf numFmtId="0" fontId="14" fillId="0" borderId="0" xfId="0" applyFont="1"/>
    <xf numFmtId="0" fontId="16" fillId="0" borderId="0" xfId="0" applyFont="1"/>
    <xf numFmtId="166" fontId="12" fillId="3" borderId="0" xfId="0" applyNumberFormat="1" applyFont="1" applyFill="1"/>
    <xf numFmtId="0" fontId="16" fillId="0" borderId="0" xfId="0" applyFont="1" applyFill="1"/>
    <xf numFmtId="1" fontId="7" fillId="0" borderId="1" xfId="0" applyNumberFormat="1" applyFont="1" applyFill="1" applyBorder="1" applyAlignment="1">
      <alignment horizontal="center"/>
    </xf>
    <xf numFmtId="1" fontId="8" fillId="2" borderId="1" xfId="0" applyNumberFormat="1" applyFont="1" applyFill="1" applyBorder="1" applyAlignment="1">
      <alignment horizontal="center"/>
    </xf>
    <xf numFmtId="2" fontId="8" fillId="2" borderId="1" xfId="0" applyNumberFormat="1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2" fontId="8" fillId="0" borderId="1" xfId="0" applyNumberFormat="1" applyFont="1" applyFill="1" applyBorder="1" applyAlignment="1">
      <alignment horizontal="center"/>
    </xf>
    <xf numFmtId="1" fontId="8" fillId="0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2" fontId="8" fillId="0" borderId="1" xfId="0" applyNumberFormat="1" applyFont="1" applyBorder="1" applyAlignment="1">
      <alignment horizontal="center"/>
    </xf>
    <xf numFmtId="2" fontId="7" fillId="2" borderId="1" xfId="0" applyNumberFormat="1" applyFont="1" applyFill="1" applyBorder="1" applyAlignment="1" applyProtection="1">
      <alignment horizontal="center"/>
      <protection locked="0"/>
    </xf>
    <xf numFmtId="164" fontId="7" fillId="2" borderId="1" xfId="0" applyNumberFormat="1" applyFont="1" applyFill="1" applyBorder="1" applyAlignment="1">
      <alignment horizontal="center"/>
    </xf>
    <xf numFmtId="0" fontId="18" fillId="0" borderId="0" xfId="0" applyFont="1"/>
    <xf numFmtId="1" fontId="7" fillId="2" borderId="1" xfId="0" quotePrefix="1" applyNumberFormat="1" applyFont="1" applyFill="1" applyBorder="1" applyAlignment="1">
      <alignment horizontal="center"/>
    </xf>
    <xf numFmtId="0" fontId="17" fillId="0" borderId="0" xfId="0" applyFont="1" applyAlignment="1">
      <alignment horizontal="center"/>
    </xf>
    <xf numFmtId="1" fontId="18" fillId="0" borderId="0" xfId="0" applyNumberFormat="1" applyFont="1" applyAlignment="1">
      <alignment horizontal="right"/>
    </xf>
    <xf numFmtId="1" fontId="18" fillId="0" borderId="0" xfId="0" applyNumberFormat="1" applyFont="1" applyFill="1" applyAlignment="1">
      <alignment horizontal="right"/>
    </xf>
    <xf numFmtId="0" fontId="13" fillId="0" borderId="0" xfId="0" applyFont="1" applyFill="1"/>
    <xf numFmtId="164" fontId="7" fillId="0" borderId="1" xfId="0" applyNumberFormat="1" applyFont="1" applyBorder="1" applyAlignment="1">
      <alignment horizontal="center"/>
    </xf>
    <xf numFmtId="164" fontId="8" fillId="0" borderId="0" xfId="0" applyNumberFormat="1" applyFont="1" applyFill="1" applyAlignment="1">
      <alignment horizontal="right"/>
    </xf>
    <xf numFmtId="164" fontId="18" fillId="2" borderId="1" xfId="0" applyNumberFormat="1" applyFont="1" applyFill="1" applyBorder="1" applyAlignment="1">
      <alignment horizontal="center"/>
    </xf>
    <xf numFmtId="164" fontId="0" fillId="0" borderId="0" xfId="0" applyNumberFormat="1" applyFill="1" applyAlignment="1">
      <alignment horizontal="right"/>
    </xf>
    <xf numFmtId="0" fontId="12" fillId="3" borderId="0" xfId="0" applyFont="1" applyFill="1" applyAlignment="1"/>
    <xf numFmtId="0" fontId="12" fillId="3" borderId="0" xfId="0" applyFont="1" applyFill="1" applyAlignment="1"/>
    <xf numFmtId="2" fontId="1" fillId="2" borderId="1" xfId="0" applyNumberFormat="1" applyFont="1" applyFill="1" applyBorder="1" applyAlignment="1">
      <alignment horizontal="center"/>
    </xf>
    <xf numFmtId="2" fontId="1" fillId="4" borderId="1" xfId="0" applyNumberFormat="1" applyFont="1" applyFill="1" applyBorder="1" applyAlignment="1" applyProtection="1">
      <alignment horizontal="center"/>
      <protection locked="0"/>
    </xf>
    <xf numFmtId="1" fontId="1" fillId="0" borderId="0" xfId="0" applyNumberFormat="1" applyFont="1" applyAlignment="1">
      <alignment horizontal="right"/>
    </xf>
    <xf numFmtId="2" fontId="1" fillId="0" borderId="0" xfId="0" applyNumberFormat="1" applyFont="1" applyAlignment="1">
      <alignment horizontal="right"/>
    </xf>
    <xf numFmtId="0" fontId="1" fillId="0" borderId="0" xfId="0" applyFont="1"/>
    <xf numFmtId="0" fontId="1" fillId="0" borderId="0" xfId="0" applyFont="1" applyFill="1" applyAlignment="1">
      <alignment horizontal="left"/>
    </xf>
    <xf numFmtId="0" fontId="1" fillId="4" borderId="1" xfId="0" applyNumberFormat="1" applyFont="1" applyFill="1" applyBorder="1" applyAlignment="1" applyProtection="1">
      <protection locked="0"/>
    </xf>
    <xf numFmtId="1" fontId="1" fillId="2" borderId="1" xfId="0" applyNumberFormat="1" applyFont="1" applyFill="1" applyBorder="1" applyAlignment="1">
      <alignment horizontal="center"/>
    </xf>
    <xf numFmtId="2" fontId="1" fillId="4" borderId="1" xfId="0" applyNumberFormat="1" applyFont="1" applyFill="1" applyBorder="1" applyAlignment="1">
      <alignment horizontal="center"/>
    </xf>
    <xf numFmtId="1" fontId="1" fillId="4" borderId="1" xfId="0" quotePrefix="1" applyNumberFormat="1" applyFont="1" applyFill="1" applyBorder="1" applyAlignment="1" applyProtection="1">
      <alignment horizontal="center"/>
      <protection locked="0"/>
    </xf>
    <xf numFmtId="1" fontId="8" fillId="2" borderId="1" xfId="0" applyNumberFormat="1" applyFont="1" applyFill="1" applyBorder="1" applyAlignment="1">
      <alignment horizontal="left"/>
    </xf>
    <xf numFmtId="1" fontId="1" fillId="2" borderId="1" xfId="0" applyNumberFormat="1" applyFont="1" applyFill="1" applyBorder="1" applyAlignment="1">
      <alignment horizontal="left"/>
    </xf>
    <xf numFmtId="2" fontId="1" fillId="0" borderId="1" xfId="0" applyNumberFormat="1" applyFont="1" applyBorder="1" applyAlignment="1">
      <alignment horizontal="center"/>
    </xf>
    <xf numFmtId="1" fontId="8" fillId="0" borderId="1" xfId="0" applyNumberFormat="1" applyFont="1" applyBorder="1" applyAlignment="1">
      <alignment horizontal="left"/>
    </xf>
    <xf numFmtId="1" fontId="1" fillId="4" borderId="1" xfId="0" applyNumberFormat="1" applyFont="1" applyFill="1" applyBorder="1" applyAlignment="1">
      <alignment horizontal="center"/>
    </xf>
    <xf numFmtId="1" fontId="1" fillId="0" borderId="0" xfId="0" applyNumberFormat="1" applyFont="1" applyFill="1" applyAlignment="1">
      <alignment horizontal="right"/>
    </xf>
    <xf numFmtId="1" fontId="1" fillId="2" borderId="0" xfId="0" applyNumberFormat="1" applyFont="1" applyFill="1" applyAlignment="1">
      <alignment horizontal="left"/>
    </xf>
    <xf numFmtId="1" fontId="7" fillId="2" borderId="1" xfId="0" applyNumberFormat="1" applyFont="1" applyFill="1" applyBorder="1" applyAlignment="1">
      <alignment horizontal="left"/>
    </xf>
    <xf numFmtId="1" fontId="1" fillId="0" borderId="0" xfId="0" applyNumberFormat="1" applyFont="1" applyFill="1" applyBorder="1" applyAlignment="1">
      <alignment horizontal="left"/>
    </xf>
    <xf numFmtId="1" fontId="1" fillId="0" borderId="0" xfId="0" applyNumberFormat="1" applyFont="1" applyFill="1" applyBorder="1" applyAlignment="1">
      <alignment horizontal="center"/>
    </xf>
    <xf numFmtId="2" fontId="1" fillId="0" borderId="0" xfId="0" applyNumberFormat="1" applyFont="1" applyFill="1" applyBorder="1" applyAlignment="1">
      <alignment horizontal="center"/>
    </xf>
    <xf numFmtId="164" fontId="1" fillId="0" borderId="0" xfId="0" applyNumberFormat="1" applyFont="1" applyFill="1" applyBorder="1" applyAlignment="1">
      <alignment horizontal="center"/>
    </xf>
    <xf numFmtId="1" fontId="8" fillId="0" borderId="1" xfId="0" applyNumberFormat="1" applyFont="1" applyFill="1" applyBorder="1" applyAlignment="1">
      <alignment horizontal="left"/>
    </xf>
    <xf numFmtId="2" fontId="1" fillId="0" borderId="1" xfId="0" applyNumberFormat="1" applyFont="1" applyFill="1" applyBorder="1" applyAlignment="1">
      <alignment horizontal="center"/>
    </xf>
    <xf numFmtId="0" fontId="8" fillId="2" borderId="1" xfId="0" applyFont="1" applyFill="1" applyBorder="1" applyAlignment="1">
      <alignment horizontal="left"/>
    </xf>
    <xf numFmtId="0" fontId="8" fillId="0" borderId="1" xfId="0" applyFont="1" applyFill="1" applyBorder="1" applyAlignment="1">
      <alignment horizontal="left"/>
    </xf>
    <xf numFmtId="0" fontId="1" fillId="0" borderId="0" xfId="0" applyNumberFormat="1" applyFont="1" applyFill="1" applyBorder="1" applyAlignment="1" applyProtection="1">
      <protection locked="0"/>
    </xf>
    <xf numFmtId="1" fontId="1" fillId="0" borderId="0" xfId="0" quotePrefix="1" applyNumberFormat="1" applyFont="1" applyFill="1" applyBorder="1" applyAlignment="1" applyProtection="1">
      <alignment horizontal="center"/>
      <protection locked="0"/>
    </xf>
    <xf numFmtId="2" fontId="19" fillId="0" borderId="0" xfId="0" applyNumberFormat="1" applyFont="1" applyFill="1" applyBorder="1" applyAlignment="1">
      <alignment horizontal="center"/>
    </xf>
    <xf numFmtId="0" fontId="1" fillId="0" borderId="0" xfId="0" applyFont="1" applyFill="1"/>
    <xf numFmtId="1" fontId="20" fillId="0" borderId="1" xfId="0" applyNumberFormat="1" applyFont="1" applyFill="1" applyBorder="1" applyAlignment="1">
      <alignment horizontal="left"/>
    </xf>
    <xf numFmtId="1" fontId="1" fillId="0" borderId="1" xfId="0" applyNumberFormat="1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/>
    </xf>
    <xf numFmtId="0" fontId="1" fillId="0" borderId="0" xfId="0" applyFont="1" applyFill="1" applyAlignment="1">
      <alignment horizontal="left" textRotation="90"/>
    </xf>
    <xf numFmtId="164" fontId="1" fillId="2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center" textRotation="90"/>
    </xf>
    <xf numFmtId="1" fontId="1" fillId="0" borderId="1" xfId="0" applyNumberFormat="1" applyFont="1" applyBorder="1" applyAlignment="1">
      <alignment horizontal="left"/>
    </xf>
    <xf numFmtId="1" fontId="1" fillId="0" borderId="1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" fontId="1" fillId="0" borderId="1" xfId="0" applyNumberFormat="1" applyFont="1" applyFill="1" applyBorder="1" applyAlignment="1">
      <alignment horizontal="center"/>
    </xf>
    <xf numFmtId="0" fontId="17" fillId="0" borderId="0" xfId="0" applyFont="1" applyFill="1"/>
    <xf numFmtId="14" fontId="17" fillId="0" borderId="0" xfId="0" quotePrefix="1" applyNumberFormat="1" applyFont="1" applyAlignment="1">
      <alignment horizontal="left"/>
    </xf>
    <xf numFmtId="0" fontId="22" fillId="0" borderId="0" xfId="0" applyFont="1" applyBorder="1"/>
    <xf numFmtId="0" fontId="17" fillId="0" borderId="0" xfId="0" applyFont="1" applyBorder="1" applyAlignment="1">
      <alignment horizontal="center"/>
    </xf>
    <xf numFmtId="0" fontId="17" fillId="0" borderId="0" xfId="0" applyFont="1" applyBorder="1"/>
    <xf numFmtId="0" fontId="23" fillId="0" borderId="0" xfId="0" applyFont="1"/>
    <xf numFmtId="0" fontId="23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164" fontId="23" fillId="0" borderId="1" xfId="0" applyNumberFormat="1" applyFont="1" applyFill="1" applyBorder="1" applyAlignment="1">
      <alignment horizontal="center"/>
    </xf>
    <xf numFmtId="0" fontId="1" fillId="0" borderId="0" xfId="0" applyNumberFormat="1" applyFont="1" applyFill="1" applyBorder="1" applyAlignment="1" applyProtection="1">
      <alignment horizontal="left"/>
      <protection locked="0"/>
    </xf>
    <xf numFmtId="0" fontId="1" fillId="0" borderId="0" xfId="0" applyFont="1" applyBorder="1" applyAlignment="1">
      <alignment horizontal="center"/>
    </xf>
    <xf numFmtId="0" fontId="1" fillId="0" borderId="0" xfId="0" applyFont="1" applyBorder="1"/>
    <xf numFmtId="164" fontId="1" fillId="0" borderId="0" xfId="0" applyNumberFormat="1" applyFont="1" applyBorder="1" applyAlignment="1">
      <alignment horizontal="center"/>
    </xf>
    <xf numFmtId="0" fontId="23" fillId="0" borderId="0" xfId="0" applyFont="1" applyFill="1" applyAlignment="1">
      <alignment horizontal="center"/>
    </xf>
    <xf numFmtId="164" fontId="1" fillId="0" borderId="1" xfId="0" applyNumberFormat="1" applyFont="1" applyFill="1" applyBorder="1" applyAlignment="1" applyProtection="1">
      <alignment horizontal="center"/>
      <protection locked="0"/>
    </xf>
    <xf numFmtId="0" fontId="23" fillId="0" borderId="0" xfId="0" applyFont="1" applyAlignment="1">
      <alignment horizontal="left"/>
    </xf>
    <xf numFmtId="2" fontId="24" fillId="0" borderId="1" xfId="0" applyNumberFormat="1" applyFont="1" applyFill="1" applyBorder="1" applyAlignment="1">
      <alignment horizontal="center"/>
    </xf>
    <xf numFmtId="1" fontId="1" fillId="0" borderId="0" xfId="0" applyNumberFormat="1" applyFont="1" applyAlignment="1">
      <alignment horizontal="left"/>
    </xf>
    <xf numFmtId="1" fontId="1" fillId="0" borderId="0" xfId="0" applyNumberFormat="1" applyFont="1" applyFill="1" applyBorder="1" applyAlignment="1">
      <alignment horizontal="center" wrapText="1"/>
    </xf>
    <xf numFmtId="166" fontId="12" fillId="0" borderId="0" xfId="0" applyNumberFormat="1" applyFont="1" applyFill="1"/>
    <xf numFmtId="0" fontId="25" fillId="0" borderId="0" xfId="0" applyFont="1" applyFill="1"/>
    <xf numFmtId="0" fontId="26" fillId="0" borderId="0" xfId="0" applyFont="1"/>
    <xf numFmtId="1" fontId="8" fillId="4" borderId="1" xfId="0" applyNumberFormat="1" applyFont="1" applyFill="1" applyBorder="1" applyAlignment="1">
      <alignment horizontal="center"/>
    </xf>
    <xf numFmtId="0" fontId="25" fillId="0" borderId="0" xfId="0" applyFont="1"/>
    <xf numFmtId="0" fontId="25" fillId="0" borderId="0" xfId="0" quotePrefix="1" applyFont="1"/>
    <xf numFmtId="0" fontId="21" fillId="0" borderId="0" xfId="0" applyFont="1" applyFill="1" applyBorder="1" applyAlignment="1">
      <alignment horizontal="left"/>
    </xf>
    <xf numFmtId="0" fontId="21" fillId="0" borderId="0" xfId="0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1" fillId="0" borderId="1" xfId="0" applyFont="1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/>
    </xf>
    <xf numFmtId="2" fontId="0" fillId="0" borderId="1" xfId="0" applyNumberFormat="1" applyFill="1" applyBorder="1" applyAlignment="1">
      <alignment horizontal="center"/>
    </xf>
    <xf numFmtId="164" fontId="0" fillId="0" borderId="1" xfId="0" applyNumberFormat="1" applyFill="1" applyBorder="1" applyAlignment="1">
      <alignment horizontal="center"/>
    </xf>
    <xf numFmtId="0" fontId="17" fillId="0" borderId="0" xfId="0" applyFont="1"/>
    <xf numFmtId="1" fontId="1" fillId="0" borderId="1" xfId="0" quotePrefix="1" applyNumberFormat="1" applyFont="1" applyFill="1" applyBorder="1" applyAlignment="1" applyProtection="1">
      <alignment horizontal="center"/>
      <protection locked="0"/>
    </xf>
    <xf numFmtId="1" fontId="0" fillId="0" borderId="0" xfId="0" applyNumberFormat="1" applyAlignment="1">
      <alignment horizontal="left"/>
    </xf>
    <xf numFmtId="0" fontId="1" fillId="0" borderId="0" xfId="0" applyFont="1" applyAlignment="1" applyProtection="1">
      <alignment horizontal="left"/>
      <protection locked="0"/>
    </xf>
    <xf numFmtId="0" fontId="1" fillId="0" borderId="0" xfId="0" applyFont="1" applyProtection="1">
      <protection locked="0"/>
    </xf>
    <xf numFmtId="0" fontId="1" fillId="0" borderId="1" xfId="0" applyFont="1" applyBorder="1" applyProtection="1">
      <protection locked="0"/>
    </xf>
    <xf numFmtId="0" fontId="1" fillId="0" borderId="1" xfId="0" applyFont="1" applyBorder="1" applyAlignment="1">
      <alignment horizontal="left" wrapText="1"/>
    </xf>
  </cellXfs>
  <cellStyles count="1"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3"/>
  <sheetViews>
    <sheetView tabSelected="1" workbookViewId="0"/>
  </sheetViews>
  <sheetFormatPr defaultColWidth="7" defaultRowHeight="13.2"/>
  <cols>
    <col min="1" max="1" width="32.44140625" style="1" bestFit="1" customWidth="1"/>
    <col min="2" max="2" width="14.6640625" style="1" bestFit="1" customWidth="1"/>
    <col min="3" max="3" width="15.33203125" style="1" bestFit="1" customWidth="1"/>
    <col min="4" max="4" width="13.44140625" style="1" bestFit="1" customWidth="1"/>
    <col min="5" max="5" width="16.44140625" style="1" bestFit="1" customWidth="1"/>
    <col min="6" max="6" width="18" style="1" bestFit="1" customWidth="1"/>
    <col min="7" max="8" width="10.6640625" style="1" bestFit="1" customWidth="1"/>
    <col min="9" max="11" width="10.6640625" style="1" customWidth="1"/>
    <col min="12" max="13" width="10.6640625" style="35" customWidth="1"/>
  </cols>
  <sheetData>
    <row r="1" spans="1:14" ht="20.100000000000001" customHeight="1">
      <c r="A1" s="46" t="s">
        <v>192</v>
      </c>
      <c r="B1" s="6"/>
      <c r="C1" s="6"/>
      <c r="D1"/>
      <c r="E1"/>
      <c r="F1" s="68" t="s">
        <v>97</v>
      </c>
      <c r="G1" s="45">
        <v>45</v>
      </c>
      <c r="J1" s="38">
        <f>(G1+G2)/2-G3</f>
        <v>20</v>
      </c>
      <c r="K1" s="39">
        <f>(G1-G2)/LN((G1-G3)/(G2-G3))</f>
        <v>19.576151889712175</v>
      </c>
      <c r="L1" s="39">
        <f>(G2-G3)/(G1-G3)</f>
        <v>0.6</v>
      </c>
      <c r="M1" s="40"/>
      <c r="N1" s="40"/>
    </row>
    <row r="2" spans="1:14" ht="20.100000000000001" customHeight="1">
      <c r="A2" s="9"/>
      <c r="B2" s="6"/>
      <c r="C2" s="6"/>
      <c r="D2"/>
      <c r="E2"/>
      <c r="F2" s="68" t="s">
        <v>96</v>
      </c>
      <c r="G2" s="45">
        <v>35</v>
      </c>
      <c r="J2" s="41">
        <f>IF(L1&gt;=0.7,(J1)/50,K1/50)</f>
        <v>0.39152303779424352</v>
      </c>
      <c r="K2" s="39"/>
      <c r="L2" s="40"/>
      <c r="M2" s="40"/>
      <c r="N2" s="40"/>
    </row>
    <row r="3" spans="1:14" ht="20.100000000000001" customHeight="1">
      <c r="A3" s="10"/>
      <c r="B3" s="7"/>
      <c r="C3" s="7"/>
      <c r="D3"/>
      <c r="E3"/>
      <c r="F3" s="68" t="s">
        <v>98</v>
      </c>
      <c r="G3" s="45">
        <v>20</v>
      </c>
      <c r="J3" s="39"/>
      <c r="K3" s="39"/>
      <c r="L3" s="40"/>
      <c r="M3" s="40"/>
      <c r="N3" s="40"/>
    </row>
    <row r="4" spans="1:14" ht="20.100000000000001" customHeight="1"/>
    <row r="5" spans="1:14" s="22" customFormat="1" ht="20.100000000000001" customHeight="1">
      <c r="A5" s="100" t="s">
        <v>162</v>
      </c>
      <c r="B5" s="101" t="s">
        <v>164</v>
      </c>
      <c r="C5" s="101" t="s">
        <v>165</v>
      </c>
      <c r="D5" s="101" t="s">
        <v>81</v>
      </c>
      <c r="E5" s="102" t="s">
        <v>155</v>
      </c>
      <c r="F5" s="101" t="s">
        <v>90</v>
      </c>
      <c r="G5" s="101" t="str">
        <f>CONCATENATE(G1,"/",G2,"/",G3," °C")</f>
        <v>45/35/20 °C</v>
      </c>
    </row>
    <row r="6" spans="1:14" s="25" customFormat="1" ht="20.100000000000001" customHeight="1">
      <c r="A6" s="81" t="s">
        <v>138</v>
      </c>
      <c r="B6" s="48">
        <v>905</v>
      </c>
      <c r="C6" s="48">
        <v>500</v>
      </c>
      <c r="D6" s="49">
        <v>10.8</v>
      </c>
      <c r="E6" s="57">
        <v>1.2050000000000001</v>
      </c>
      <c r="F6" s="48">
        <v>470</v>
      </c>
      <c r="G6" s="48">
        <f t="shared" ref="G6:G11" si="0">F6*($J$2^E6)</f>
        <v>151.83448843412157</v>
      </c>
      <c r="I6" s="146"/>
    </row>
    <row r="7" spans="1:14" s="25" customFormat="1" ht="20.100000000000001" customHeight="1">
      <c r="A7" s="81" t="s">
        <v>139</v>
      </c>
      <c r="B7" s="48">
        <v>1205</v>
      </c>
      <c r="C7" s="48">
        <v>500</v>
      </c>
      <c r="D7" s="49">
        <v>14.1</v>
      </c>
      <c r="E7" s="57">
        <v>1.24</v>
      </c>
      <c r="F7" s="48">
        <v>602</v>
      </c>
      <c r="G7" s="48">
        <f t="shared" si="0"/>
        <v>188.19824540706168</v>
      </c>
      <c r="I7" s="146"/>
    </row>
    <row r="8" spans="1:14" s="25" customFormat="1" ht="20.100000000000001" customHeight="1">
      <c r="A8" s="81" t="s">
        <v>140</v>
      </c>
      <c r="B8" s="48">
        <v>1655</v>
      </c>
      <c r="C8" s="48">
        <v>500</v>
      </c>
      <c r="D8" s="49">
        <v>19.399999999999999</v>
      </c>
      <c r="E8" s="57">
        <v>1.2270000000000001</v>
      </c>
      <c r="F8" s="48">
        <v>815</v>
      </c>
      <c r="G8" s="48">
        <f t="shared" si="0"/>
        <v>257.91158025211229</v>
      </c>
      <c r="I8" s="146"/>
    </row>
    <row r="9" spans="1:14" s="25" customFormat="1" ht="20.100000000000001" customHeight="1">
      <c r="A9" s="81" t="s">
        <v>141</v>
      </c>
      <c r="B9" s="48">
        <v>1730</v>
      </c>
      <c r="C9" s="48">
        <v>600</v>
      </c>
      <c r="D9" s="49">
        <v>23.1</v>
      </c>
      <c r="E9" s="57">
        <v>1.2330000000000001</v>
      </c>
      <c r="F9" s="48">
        <v>987</v>
      </c>
      <c r="G9" s="48">
        <f t="shared" si="0"/>
        <v>310.58961493252423</v>
      </c>
      <c r="I9" s="146"/>
    </row>
    <row r="10" spans="1:14" s="25" customFormat="1" ht="20.100000000000001" customHeight="1">
      <c r="A10" s="81" t="s">
        <v>142</v>
      </c>
      <c r="B10" s="48">
        <v>1730</v>
      </c>
      <c r="C10" s="48">
        <v>800</v>
      </c>
      <c r="D10" s="49">
        <v>29.1</v>
      </c>
      <c r="E10" s="57">
        <v>1.24</v>
      </c>
      <c r="F10" s="48">
        <v>1311</v>
      </c>
      <c r="G10" s="48">
        <f t="shared" si="0"/>
        <v>409.84700951604293</v>
      </c>
      <c r="I10" s="146"/>
    </row>
    <row r="11" spans="1:14" s="25" customFormat="1" ht="20.100000000000001" customHeight="1">
      <c r="A11" s="81" t="s">
        <v>143</v>
      </c>
      <c r="B11" s="48">
        <v>2030</v>
      </c>
      <c r="C11" s="48">
        <v>800</v>
      </c>
      <c r="D11" s="49">
        <v>42</v>
      </c>
      <c r="E11" s="57">
        <v>1.216</v>
      </c>
      <c r="F11" s="48">
        <v>1464</v>
      </c>
      <c r="G11" s="48">
        <f t="shared" si="0"/>
        <v>468.09497594682222</v>
      </c>
      <c r="I11" s="146"/>
    </row>
    <row r="12" spans="1:14" s="25" customFormat="1" ht="20.100000000000001" customHeight="1">
      <c r="A12" s="27"/>
      <c r="B12" s="27"/>
      <c r="C12" s="27"/>
      <c r="D12" s="27"/>
      <c r="E12" s="27"/>
      <c r="F12" s="27"/>
      <c r="G12" s="29"/>
      <c r="H12" s="29"/>
      <c r="I12" s="147"/>
      <c r="J12" s="27"/>
      <c r="K12" s="27"/>
      <c r="L12" s="35"/>
      <c r="M12" s="35"/>
    </row>
    <row r="13" spans="1:14" s="25" customFormat="1" ht="20.100000000000001" customHeight="1">
      <c r="A13" s="100" t="s">
        <v>163</v>
      </c>
      <c r="B13" s="101" t="s">
        <v>164</v>
      </c>
      <c r="C13" s="101" t="s">
        <v>165</v>
      </c>
      <c r="D13" s="101" t="s">
        <v>81</v>
      </c>
      <c r="E13" s="102" t="s">
        <v>155</v>
      </c>
      <c r="F13" s="101" t="s">
        <v>90</v>
      </c>
      <c r="G13" s="101" t="str">
        <f>CONCATENATE(G1,"/",G2,"/",G3," °C")</f>
        <v>45/35/20 °C</v>
      </c>
      <c r="H13" s="35"/>
      <c r="I13" s="147"/>
    </row>
    <row r="14" spans="1:14" s="25" customFormat="1" ht="20.100000000000001" customHeight="1">
      <c r="A14" s="76" t="s">
        <v>132</v>
      </c>
      <c r="B14" s="77">
        <v>905</v>
      </c>
      <c r="C14" s="77">
        <v>525</v>
      </c>
      <c r="D14" s="71">
        <v>13.3</v>
      </c>
      <c r="E14" s="57">
        <v>1.2050000000000001</v>
      </c>
      <c r="F14" s="84">
        <v>1420</v>
      </c>
      <c r="G14" s="48">
        <f>G6+950</f>
        <v>1101.8344884341216</v>
      </c>
      <c r="H14" s="35"/>
      <c r="I14" s="147"/>
    </row>
    <row r="15" spans="1:14" s="25" customFormat="1" ht="20.100000000000001" customHeight="1">
      <c r="A15" s="76" t="s">
        <v>133</v>
      </c>
      <c r="B15" s="77">
        <v>1205</v>
      </c>
      <c r="C15" s="77">
        <v>525</v>
      </c>
      <c r="D15" s="71">
        <v>16.600000000000001</v>
      </c>
      <c r="E15" s="57">
        <v>1.24</v>
      </c>
      <c r="F15" s="84">
        <v>1552</v>
      </c>
      <c r="G15" s="48">
        <f t="shared" ref="G15:G19" si="1">G7+950</f>
        <v>1138.1982454070617</v>
      </c>
      <c r="H15" s="35"/>
      <c r="I15" s="147"/>
    </row>
    <row r="16" spans="1:14" s="25" customFormat="1" ht="20.100000000000001" customHeight="1">
      <c r="A16" s="76" t="s">
        <v>134</v>
      </c>
      <c r="B16" s="77">
        <v>1655</v>
      </c>
      <c r="C16" s="77">
        <v>525</v>
      </c>
      <c r="D16" s="71">
        <v>21.9</v>
      </c>
      <c r="E16" s="57">
        <v>1.2270000000000001</v>
      </c>
      <c r="F16" s="84">
        <v>1765</v>
      </c>
      <c r="G16" s="48">
        <f t="shared" si="1"/>
        <v>1207.9115802521123</v>
      </c>
      <c r="H16" s="35"/>
      <c r="I16" s="147"/>
    </row>
    <row r="17" spans="1:13" s="25" customFormat="1" ht="20.100000000000001" customHeight="1">
      <c r="A17" s="76" t="s">
        <v>135</v>
      </c>
      <c r="B17" s="77">
        <v>1730</v>
      </c>
      <c r="C17" s="77">
        <v>600</v>
      </c>
      <c r="D17" s="71">
        <v>25.6</v>
      </c>
      <c r="E17" s="57">
        <v>1.2330000000000001</v>
      </c>
      <c r="F17" s="84">
        <v>1937</v>
      </c>
      <c r="G17" s="48">
        <f t="shared" si="1"/>
        <v>1260.5896149325242</v>
      </c>
      <c r="H17" s="35"/>
      <c r="I17" s="147"/>
    </row>
    <row r="18" spans="1:13" ht="20.100000000000001" customHeight="1">
      <c r="A18" s="76" t="s">
        <v>136</v>
      </c>
      <c r="B18" s="77">
        <v>1730</v>
      </c>
      <c r="C18" s="77">
        <v>800</v>
      </c>
      <c r="D18" s="71">
        <v>31.6</v>
      </c>
      <c r="E18" s="57">
        <v>1.24</v>
      </c>
      <c r="F18" s="84">
        <v>2261</v>
      </c>
      <c r="G18" s="48">
        <f t="shared" si="1"/>
        <v>1359.8470095160428</v>
      </c>
      <c r="H18" s="35"/>
      <c r="I18" s="35"/>
      <c r="J18"/>
      <c r="K18"/>
      <c r="L18"/>
      <c r="M18"/>
    </row>
    <row r="19" spans="1:13" ht="20.100000000000001" customHeight="1">
      <c r="A19" s="76" t="s">
        <v>137</v>
      </c>
      <c r="B19" s="77">
        <v>2030</v>
      </c>
      <c r="C19" s="77">
        <v>800</v>
      </c>
      <c r="D19" s="71">
        <v>36.1</v>
      </c>
      <c r="E19" s="57">
        <v>1.216</v>
      </c>
      <c r="F19" s="84">
        <v>2414</v>
      </c>
      <c r="G19" s="48">
        <f t="shared" si="1"/>
        <v>1418.0949759468222</v>
      </c>
      <c r="H19" s="35"/>
      <c r="I19" s="35"/>
      <c r="J19"/>
      <c r="K19"/>
      <c r="L19"/>
      <c r="M19"/>
    </row>
    <row r="20" spans="1:13" ht="20.100000000000001" customHeight="1">
      <c r="A20" s="74"/>
      <c r="B20" s="85"/>
      <c r="C20" s="85"/>
      <c r="D20" s="72"/>
      <c r="E20" s="72"/>
      <c r="F20" s="72"/>
      <c r="G20" s="72"/>
      <c r="H20" s="72"/>
      <c r="I20" s="72"/>
      <c r="J20" s="72"/>
      <c r="K20" s="74"/>
    </row>
    <row r="21" spans="1:13" ht="20.100000000000001" customHeight="1">
      <c r="A21" s="86" t="s">
        <v>0</v>
      </c>
      <c r="B21" s="72"/>
      <c r="C21" s="72"/>
      <c r="D21" s="72"/>
      <c r="E21" s="72"/>
      <c r="F21" s="72"/>
      <c r="G21" s="72"/>
      <c r="H21" s="72"/>
      <c r="I21" s="72"/>
      <c r="J21" s="72"/>
      <c r="K21" s="72"/>
    </row>
    <row r="23" spans="1:13" ht="20.100000000000001" customHeight="1">
      <c r="A23" s="145" t="s">
        <v>191</v>
      </c>
    </row>
  </sheetData>
  <phoneticPr fontId="0" type="noConversion"/>
  <pageMargins left="0.75" right="0.75" top="1" bottom="1" header="0.5" footer="0.5"/>
  <pageSetup paperSize="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N17"/>
  <sheetViews>
    <sheetView workbookViewId="0"/>
  </sheetViews>
  <sheetFormatPr defaultRowHeight="20.100000000000001" customHeight="1"/>
  <cols>
    <col min="1" max="1" width="33.33203125" bestFit="1" customWidth="1"/>
    <col min="2" max="2" width="14.44140625" bestFit="1" customWidth="1"/>
    <col min="3" max="3" width="14.6640625" bestFit="1" customWidth="1"/>
    <col min="4" max="4" width="13.44140625" bestFit="1" customWidth="1"/>
    <col min="5" max="5" width="16.44140625" bestFit="1" customWidth="1"/>
    <col min="6" max="6" width="18" bestFit="1" customWidth="1"/>
    <col min="7" max="7" width="10.6640625" bestFit="1" customWidth="1"/>
    <col min="8" max="9" width="10.6640625" customWidth="1"/>
    <col min="10" max="10" width="10.6640625" style="35" customWidth="1"/>
    <col min="11" max="13" width="10.6640625" customWidth="1"/>
  </cols>
  <sheetData>
    <row r="1" spans="1:14" ht="20.100000000000001" customHeight="1">
      <c r="A1" s="46" t="s">
        <v>3</v>
      </c>
      <c r="B1" s="6"/>
      <c r="C1" s="6"/>
      <c r="F1" s="69" t="s">
        <v>97</v>
      </c>
      <c r="G1" s="45">
        <v>45</v>
      </c>
      <c r="J1" s="38">
        <f>(G1+G2)/2-G3</f>
        <v>20</v>
      </c>
      <c r="K1" s="39">
        <f>(G1-G2)/LN((G1-G3)/(G2-G3))</f>
        <v>19.576151889712175</v>
      </c>
      <c r="L1" s="39">
        <f>(G2-G3)/(G1-G3)</f>
        <v>0.6</v>
      </c>
      <c r="M1" s="43"/>
      <c r="N1" s="43"/>
    </row>
    <row r="2" spans="1:14" ht="20.100000000000001" customHeight="1">
      <c r="A2" s="9"/>
      <c r="B2" s="6"/>
      <c r="C2" s="6"/>
      <c r="F2" s="69" t="s">
        <v>96</v>
      </c>
      <c r="G2" s="45">
        <v>35</v>
      </c>
      <c r="J2" s="41">
        <f>IF(L1&gt;=0.7,(J1)/50,K1/50)</f>
        <v>0.39152303779424352</v>
      </c>
      <c r="K2" s="39"/>
      <c r="L2" s="40"/>
      <c r="M2" s="43"/>
      <c r="N2" s="43"/>
    </row>
    <row r="3" spans="1:14" ht="20.100000000000001" customHeight="1">
      <c r="A3" s="10"/>
      <c r="B3" s="7"/>
      <c r="C3" s="7"/>
      <c r="F3" s="69" t="s">
        <v>98</v>
      </c>
      <c r="G3" s="45">
        <v>20</v>
      </c>
      <c r="J3" s="42"/>
      <c r="K3" s="42"/>
      <c r="L3" s="43"/>
      <c r="M3" s="43"/>
      <c r="N3" s="43"/>
    </row>
    <row r="5" spans="1:14" s="23" customFormat="1" ht="20.100000000000001" customHeight="1">
      <c r="A5" s="100" t="s">
        <v>166</v>
      </c>
      <c r="B5" s="101" t="s">
        <v>164</v>
      </c>
      <c r="C5" s="101" t="s">
        <v>165</v>
      </c>
      <c r="D5" s="101" t="s">
        <v>81</v>
      </c>
      <c r="E5" s="102" t="s">
        <v>155</v>
      </c>
      <c r="F5" s="101" t="s">
        <v>90</v>
      </c>
      <c r="G5" s="101" t="str">
        <f>CONCATENATE(G1,"/",G2,"/",G3," °C")</f>
        <v>45/35/20 °C</v>
      </c>
    </row>
    <row r="6" spans="1:14" ht="20.100000000000001" customHeight="1">
      <c r="A6" s="80" t="s">
        <v>55</v>
      </c>
      <c r="B6" s="48">
        <v>714</v>
      </c>
      <c r="C6" s="48">
        <v>500</v>
      </c>
      <c r="D6" s="49">
        <v>5.9</v>
      </c>
      <c r="E6" s="57">
        <v>1.2698</v>
      </c>
      <c r="F6" s="59">
        <v>374</v>
      </c>
      <c r="G6" s="59">
        <f t="shared" ref="G6:G15" si="0">F6*($J$2^E6)</f>
        <v>113.698529869391</v>
      </c>
      <c r="I6" s="146"/>
      <c r="J6"/>
    </row>
    <row r="7" spans="1:14" ht="20.100000000000001" customHeight="1">
      <c r="A7" s="80" t="s">
        <v>56</v>
      </c>
      <c r="B7" s="48">
        <v>714</v>
      </c>
      <c r="C7" s="48">
        <v>600</v>
      </c>
      <c r="D7" s="49">
        <v>6.7</v>
      </c>
      <c r="E7" s="57">
        <v>1.3140000000000001</v>
      </c>
      <c r="F7" s="59">
        <v>437</v>
      </c>
      <c r="G7" s="59">
        <f t="shared" si="0"/>
        <v>127.45725401605532</v>
      </c>
      <c r="I7" s="146"/>
      <c r="J7"/>
    </row>
    <row r="8" spans="1:14" ht="20.100000000000001" customHeight="1">
      <c r="A8" s="80" t="s">
        <v>57</v>
      </c>
      <c r="B8" s="48">
        <v>714</v>
      </c>
      <c r="C8" s="48">
        <v>750</v>
      </c>
      <c r="D8" s="49">
        <v>8</v>
      </c>
      <c r="E8" s="57">
        <v>1.3024</v>
      </c>
      <c r="F8" s="59">
        <v>529</v>
      </c>
      <c r="G8" s="59">
        <f t="shared" si="0"/>
        <v>155.97780620392007</v>
      </c>
      <c r="I8" s="146"/>
      <c r="J8"/>
    </row>
    <row r="9" spans="1:14" ht="20.100000000000001" customHeight="1">
      <c r="A9" s="80" t="s">
        <v>58</v>
      </c>
      <c r="B9" s="48">
        <v>1134</v>
      </c>
      <c r="C9" s="48">
        <v>500</v>
      </c>
      <c r="D9" s="49">
        <v>9.1999999999999993</v>
      </c>
      <c r="E9" s="57">
        <v>1.3218000000000001</v>
      </c>
      <c r="F9" s="59">
        <v>568</v>
      </c>
      <c r="G9" s="59">
        <f t="shared" si="0"/>
        <v>164.45798450084018</v>
      </c>
      <c r="I9" s="146"/>
      <c r="J9"/>
    </row>
    <row r="10" spans="1:14" ht="20.100000000000001" customHeight="1">
      <c r="A10" s="80" t="s">
        <v>59</v>
      </c>
      <c r="B10" s="48">
        <v>1134</v>
      </c>
      <c r="C10" s="48">
        <v>600</v>
      </c>
      <c r="D10" s="49">
        <v>10.5</v>
      </c>
      <c r="E10" s="57">
        <v>1.3140000000000001</v>
      </c>
      <c r="F10" s="59">
        <v>663</v>
      </c>
      <c r="G10" s="59">
        <f t="shared" si="0"/>
        <v>193.37336250033107</v>
      </c>
      <c r="I10" s="146"/>
      <c r="J10"/>
    </row>
    <row r="11" spans="1:14" ht="20.100000000000001" customHeight="1">
      <c r="A11" s="80" t="s">
        <v>60</v>
      </c>
      <c r="B11" s="48">
        <v>1134</v>
      </c>
      <c r="C11" s="48">
        <v>750</v>
      </c>
      <c r="D11" s="49">
        <v>12.4</v>
      </c>
      <c r="E11" s="57">
        <v>1.3024</v>
      </c>
      <c r="F11" s="59">
        <v>802</v>
      </c>
      <c r="G11" s="59">
        <f t="shared" si="0"/>
        <v>236.47296895187884</v>
      </c>
      <c r="I11" s="146"/>
      <c r="J11"/>
    </row>
    <row r="12" spans="1:14" ht="20.100000000000001" customHeight="1">
      <c r="A12" s="80" t="s">
        <v>61</v>
      </c>
      <c r="B12" s="48">
        <v>1764</v>
      </c>
      <c r="C12" s="48">
        <v>500</v>
      </c>
      <c r="D12" s="49">
        <v>14.6</v>
      </c>
      <c r="E12" s="57">
        <v>1.341</v>
      </c>
      <c r="F12" s="59">
        <v>886</v>
      </c>
      <c r="G12" s="59">
        <f t="shared" si="0"/>
        <v>251.95401896205877</v>
      </c>
      <c r="I12" s="146"/>
      <c r="J12"/>
    </row>
    <row r="13" spans="1:14" ht="20.100000000000001" customHeight="1">
      <c r="A13" s="80" t="s">
        <v>62</v>
      </c>
      <c r="B13" s="48">
        <v>1764</v>
      </c>
      <c r="C13" s="48">
        <v>600</v>
      </c>
      <c r="D13" s="49">
        <v>16.7</v>
      </c>
      <c r="E13" s="57">
        <v>1.3359000000000001</v>
      </c>
      <c r="F13" s="59">
        <v>1035</v>
      </c>
      <c r="G13" s="59">
        <f t="shared" si="0"/>
        <v>295.73645033371946</v>
      </c>
      <c r="I13" s="146"/>
      <c r="J13"/>
    </row>
    <row r="14" spans="1:14" ht="20.100000000000001" customHeight="1">
      <c r="A14" s="80" t="s">
        <v>63</v>
      </c>
      <c r="B14" s="48">
        <v>1764</v>
      </c>
      <c r="C14" s="48">
        <v>750</v>
      </c>
      <c r="D14" s="49">
        <v>19.7</v>
      </c>
      <c r="E14" s="57">
        <v>1.3283</v>
      </c>
      <c r="F14" s="59">
        <v>1252</v>
      </c>
      <c r="G14" s="59">
        <f t="shared" si="0"/>
        <v>360.29968236533341</v>
      </c>
      <c r="I14" s="146"/>
      <c r="J14"/>
    </row>
    <row r="15" spans="1:14" ht="20.100000000000001" customHeight="1">
      <c r="A15" s="80" t="s">
        <v>64</v>
      </c>
      <c r="B15" s="48">
        <v>1764</v>
      </c>
      <c r="C15" s="48">
        <v>900</v>
      </c>
      <c r="D15" s="49">
        <v>22.8</v>
      </c>
      <c r="E15" s="57">
        <v>1.3207</v>
      </c>
      <c r="F15" s="59">
        <v>1462</v>
      </c>
      <c r="G15" s="59">
        <f t="shared" si="0"/>
        <v>423.74244423171444</v>
      </c>
      <c r="I15" s="146"/>
      <c r="J15"/>
    </row>
    <row r="16" spans="1:14" ht="20.100000000000001" customHeight="1">
      <c r="A16" s="25"/>
      <c r="B16" s="25"/>
      <c r="C16" s="25"/>
      <c r="D16" s="25"/>
      <c r="E16" s="25"/>
      <c r="F16" s="25"/>
      <c r="G16" s="25"/>
      <c r="H16" s="25"/>
    </row>
    <row r="17" spans="1:8" ht="20.100000000000001" customHeight="1">
      <c r="A17" s="24" t="s">
        <v>0</v>
      </c>
      <c r="B17" s="26"/>
      <c r="C17" s="26"/>
      <c r="D17" s="25"/>
      <c r="E17" s="25"/>
      <c r="F17" s="25"/>
      <c r="G17" s="25"/>
      <c r="H17" s="25"/>
    </row>
  </sheetData>
  <phoneticPr fontId="0" type="noConversion"/>
  <pageMargins left="0.75" right="0.75" top="1" bottom="1" header="0.5" footer="0.5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N17"/>
  <sheetViews>
    <sheetView workbookViewId="0"/>
  </sheetViews>
  <sheetFormatPr defaultRowHeight="20.100000000000001" customHeight="1"/>
  <cols>
    <col min="1" max="1" width="35" customWidth="1"/>
    <col min="2" max="2" width="14.44140625" bestFit="1" customWidth="1"/>
    <col min="3" max="3" width="14.6640625" bestFit="1" customWidth="1"/>
    <col min="4" max="4" width="13.44140625" bestFit="1" customWidth="1"/>
    <col min="5" max="5" width="16.44140625" bestFit="1" customWidth="1"/>
    <col min="6" max="6" width="18" bestFit="1" customWidth="1"/>
    <col min="7" max="7" width="10.6640625" bestFit="1" customWidth="1"/>
    <col min="8" max="10" width="10.6640625" customWidth="1"/>
    <col min="11" max="11" width="10.6640625" style="35" customWidth="1"/>
    <col min="12" max="13" width="10.6640625" customWidth="1"/>
  </cols>
  <sheetData>
    <row r="1" spans="1:14" ht="20.100000000000001" customHeight="1">
      <c r="A1" s="46" t="s">
        <v>2</v>
      </c>
      <c r="B1" s="6"/>
      <c r="C1" s="6"/>
      <c r="F1" s="69" t="s">
        <v>97</v>
      </c>
      <c r="G1" s="45">
        <v>45</v>
      </c>
      <c r="J1" s="38">
        <f>(G1+G2)/2-G3</f>
        <v>20</v>
      </c>
      <c r="K1" s="39">
        <f>(G1-G2)/LN((G1-G3)/(G2-G3))</f>
        <v>19.576151889712175</v>
      </c>
      <c r="L1" s="39">
        <f>(G2-G3)/(G1-G3)</f>
        <v>0.6</v>
      </c>
      <c r="M1" s="40"/>
      <c r="N1" s="40"/>
    </row>
    <row r="2" spans="1:14" ht="20.100000000000001" customHeight="1">
      <c r="A2" s="9"/>
      <c r="B2" s="6"/>
      <c r="C2" s="6"/>
      <c r="F2" s="69" t="s">
        <v>96</v>
      </c>
      <c r="G2" s="45">
        <v>35</v>
      </c>
      <c r="J2" s="41">
        <f>IF(L1&gt;=0.7,(J1)/50,K1/50)</f>
        <v>0.39152303779424352</v>
      </c>
      <c r="K2" s="39"/>
      <c r="L2" s="40"/>
      <c r="M2" s="40"/>
      <c r="N2" s="40"/>
    </row>
    <row r="3" spans="1:14" ht="20.100000000000001" customHeight="1">
      <c r="A3" s="10"/>
      <c r="B3" s="7"/>
      <c r="C3" s="7"/>
      <c r="F3" s="69" t="s">
        <v>98</v>
      </c>
      <c r="G3" s="45">
        <v>20</v>
      </c>
      <c r="J3" s="39"/>
      <c r="K3" s="39"/>
      <c r="L3" s="40"/>
      <c r="M3" s="40"/>
      <c r="N3" s="40"/>
    </row>
    <row r="5" spans="1:14" s="23" customFormat="1" ht="20.100000000000001" customHeight="1">
      <c r="A5" s="100" t="s">
        <v>167</v>
      </c>
      <c r="B5" s="101" t="s">
        <v>164</v>
      </c>
      <c r="C5" s="101" t="s">
        <v>165</v>
      </c>
      <c r="D5" s="101" t="s">
        <v>81</v>
      </c>
      <c r="E5" s="102" t="s">
        <v>155</v>
      </c>
      <c r="F5" s="101" t="s">
        <v>90</v>
      </c>
      <c r="G5" s="101" t="str">
        <f>CONCATENATE(G1,"/",G2,"/",G3," °C")</f>
        <v>45/35/20 °C</v>
      </c>
    </row>
    <row r="6" spans="1:14" ht="20.100000000000001" customHeight="1">
      <c r="A6" s="80" t="s">
        <v>65</v>
      </c>
      <c r="B6" s="48">
        <v>714</v>
      </c>
      <c r="C6" s="48">
        <v>500</v>
      </c>
      <c r="D6" s="49">
        <v>5.9</v>
      </c>
      <c r="E6" s="57">
        <v>1.2698</v>
      </c>
      <c r="F6" s="59">
        <v>374</v>
      </c>
      <c r="G6" s="59">
        <f t="shared" ref="G6:G15" si="0">F6*($J$2^E6)</f>
        <v>113.698529869391</v>
      </c>
      <c r="K6"/>
    </row>
    <row r="7" spans="1:14" ht="20.100000000000001" customHeight="1">
      <c r="A7" s="80" t="s">
        <v>66</v>
      </c>
      <c r="B7" s="48">
        <v>714</v>
      </c>
      <c r="C7" s="48">
        <v>600</v>
      </c>
      <c r="D7" s="49">
        <v>6.7</v>
      </c>
      <c r="E7" s="57">
        <v>1.3140000000000001</v>
      </c>
      <c r="F7" s="59">
        <v>437</v>
      </c>
      <c r="G7" s="59">
        <f t="shared" si="0"/>
        <v>127.45725401605532</v>
      </c>
      <c r="K7"/>
    </row>
    <row r="8" spans="1:14" ht="20.100000000000001" customHeight="1">
      <c r="A8" s="80" t="s">
        <v>67</v>
      </c>
      <c r="B8" s="19">
        <v>714</v>
      </c>
      <c r="C8" s="48">
        <v>750</v>
      </c>
      <c r="D8" s="49">
        <v>8</v>
      </c>
      <c r="E8" s="57">
        <v>1.3024</v>
      </c>
      <c r="F8" s="59">
        <v>529</v>
      </c>
      <c r="G8" s="59">
        <f t="shared" si="0"/>
        <v>155.97780620392007</v>
      </c>
      <c r="K8"/>
    </row>
    <row r="9" spans="1:14" ht="20.100000000000001" customHeight="1">
      <c r="A9" s="80" t="s">
        <v>68</v>
      </c>
      <c r="B9" s="48">
        <v>1134</v>
      </c>
      <c r="C9" s="48">
        <v>500</v>
      </c>
      <c r="D9" s="49">
        <v>9.1999999999999993</v>
      </c>
      <c r="E9" s="57">
        <v>1.3218000000000001</v>
      </c>
      <c r="F9" s="59">
        <v>568</v>
      </c>
      <c r="G9" s="59">
        <f t="shared" si="0"/>
        <v>164.45798450084018</v>
      </c>
      <c r="K9"/>
    </row>
    <row r="10" spans="1:14" ht="20.100000000000001" customHeight="1">
      <c r="A10" s="80" t="s">
        <v>69</v>
      </c>
      <c r="B10" s="48">
        <v>1134</v>
      </c>
      <c r="C10" s="48">
        <v>600</v>
      </c>
      <c r="D10" s="49">
        <v>10.5</v>
      </c>
      <c r="E10" s="57">
        <v>1.3140000000000001</v>
      </c>
      <c r="F10" s="59">
        <v>663</v>
      </c>
      <c r="G10" s="59">
        <f t="shared" si="0"/>
        <v>193.37336250033107</v>
      </c>
      <c r="K10"/>
    </row>
    <row r="11" spans="1:14" ht="20.100000000000001" customHeight="1">
      <c r="A11" s="80" t="s">
        <v>70</v>
      </c>
      <c r="B11" s="48">
        <v>1134</v>
      </c>
      <c r="C11" s="48">
        <v>750</v>
      </c>
      <c r="D11" s="49">
        <v>12.4</v>
      </c>
      <c r="E11" s="57">
        <v>1.3024</v>
      </c>
      <c r="F11" s="59">
        <v>802</v>
      </c>
      <c r="G11" s="59">
        <f t="shared" si="0"/>
        <v>236.47296895187884</v>
      </c>
      <c r="K11"/>
    </row>
    <row r="12" spans="1:14" ht="20.100000000000001" customHeight="1">
      <c r="A12" s="80" t="s">
        <v>71</v>
      </c>
      <c r="B12" s="48">
        <v>1764</v>
      </c>
      <c r="C12" s="48">
        <v>500</v>
      </c>
      <c r="D12" s="49">
        <v>14.6</v>
      </c>
      <c r="E12" s="57">
        <v>1.341</v>
      </c>
      <c r="F12" s="59">
        <v>886</v>
      </c>
      <c r="G12" s="59">
        <f t="shared" si="0"/>
        <v>251.95401896205877</v>
      </c>
      <c r="K12"/>
    </row>
    <row r="13" spans="1:14" ht="20.100000000000001" customHeight="1">
      <c r="A13" s="80" t="s">
        <v>72</v>
      </c>
      <c r="B13" s="48">
        <v>1764</v>
      </c>
      <c r="C13" s="48">
        <v>600</v>
      </c>
      <c r="D13" s="49">
        <v>16.7</v>
      </c>
      <c r="E13" s="57">
        <v>1.3359000000000001</v>
      </c>
      <c r="F13" s="59">
        <v>1035</v>
      </c>
      <c r="G13" s="59">
        <f t="shared" si="0"/>
        <v>295.73645033371946</v>
      </c>
      <c r="K13"/>
    </row>
    <row r="14" spans="1:14" ht="20.100000000000001" customHeight="1">
      <c r="A14" s="80" t="s">
        <v>73</v>
      </c>
      <c r="B14" s="48">
        <v>1764</v>
      </c>
      <c r="C14" s="48">
        <v>750</v>
      </c>
      <c r="D14" s="49">
        <v>19.7</v>
      </c>
      <c r="E14" s="57">
        <v>1.3283</v>
      </c>
      <c r="F14" s="59">
        <v>1252</v>
      </c>
      <c r="G14" s="59">
        <f t="shared" si="0"/>
        <v>360.29968236533341</v>
      </c>
      <c r="K14"/>
    </row>
    <row r="15" spans="1:14" ht="20.100000000000001" customHeight="1">
      <c r="A15" s="80" t="s">
        <v>74</v>
      </c>
      <c r="B15" s="48">
        <v>1764</v>
      </c>
      <c r="C15" s="48">
        <v>900</v>
      </c>
      <c r="D15" s="49">
        <v>22.8</v>
      </c>
      <c r="E15" s="57">
        <v>1.3207</v>
      </c>
      <c r="F15" s="59">
        <v>1462</v>
      </c>
      <c r="G15" s="59">
        <f t="shared" si="0"/>
        <v>423.74244423171444</v>
      </c>
      <c r="K15"/>
    </row>
    <row r="17" spans="1:3" ht="20.100000000000001" customHeight="1">
      <c r="A17" s="24" t="s">
        <v>0</v>
      </c>
      <c r="B17" s="16"/>
      <c r="C17" s="16"/>
    </row>
  </sheetData>
  <phoneticPr fontId="0" type="noConversion"/>
  <pageMargins left="0.75" right="0.75" top="1" bottom="1" header="0.5" footer="0.5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workbookViewId="0"/>
  </sheetViews>
  <sheetFormatPr defaultRowHeight="20.100000000000001" customHeight="1"/>
  <cols>
    <col min="1" max="1" width="31.33203125" bestFit="1" customWidth="1"/>
    <col min="2" max="2" width="14.44140625" bestFit="1" customWidth="1"/>
    <col min="3" max="3" width="14.6640625" bestFit="1" customWidth="1"/>
    <col min="4" max="4" width="13.44140625" bestFit="1" customWidth="1"/>
    <col min="5" max="5" width="16.44140625" bestFit="1" customWidth="1"/>
    <col min="6" max="6" width="18" bestFit="1" customWidth="1"/>
    <col min="7" max="7" width="10.6640625" bestFit="1" customWidth="1"/>
    <col min="8" max="12" width="10.6640625" customWidth="1"/>
    <col min="13" max="13" width="10.6640625" style="35" customWidth="1"/>
    <col min="14" max="14" width="12" bestFit="1" customWidth="1"/>
    <col min="15" max="15" width="4" bestFit="1" customWidth="1"/>
  </cols>
  <sheetData>
    <row r="1" spans="1:14" s="11" customFormat="1" ht="20.100000000000001" customHeight="1">
      <c r="A1" s="44" t="s">
        <v>169</v>
      </c>
      <c r="B1" s="13"/>
      <c r="E1" s="12"/>
      <c r="F1" s="69" t="s">
        <v>97</v>
      </c>
      <c r="G1" s="45">
        <v>45</v>
      </c>
      <c r="H1"/>
      <c r="I1"/>
      <c r="J1" s="40">
        <f>(G1+G2)/2-G3</f>
        <v>20</v>
      </c>
      <c r="K1" s="40">
        <f>(G1-G2)/LN((G1-G3)/(G2-G3))</f>
        <v>19.576151889712175</v>
      </c>
      <c r="L1" s="40">
        <f>(G2-G3)/(G1-G3)</f>
        <v>0.6</v>
      </c>
      <c r="M1" s="40"/>
      <c r="N1" s="40"/>
    </row>
    <row r="2" spans="1:14" ht="20.100000000000001" customHeight="1">
      <c r="A2" s="13"/>
      <c r="B2" s="13"/>
      <c r="E2" s="3"/>
      <c r="F2" s="69" t="s">
        <v>96</v>
      </c>
      <c r="G2" s="45">
        <v>35</v>
      </c>
      <c r="J2" s="40">
        <f>IF(L1&gt;=0.7,(J1)/50,K1/50)</f>
        <v>0.39152303779424352</v>
      </c>
      <c r="K2" s="40"/>
      <c r="L2" s="40"/>
      <c r="M2" s="40"/>
      <c r="N2" s="40"/>
    </row>
    <row r="3" spans="1:14" ht="20.100000000000001" customHeight="1">
      <c r="A3" s="10"/>
      <c r="B3" s="10"/>
      <c r="E3" s="3"/>
      <c r="F3" s="69" t="s">
        <v>98</v>
      </c>
      <c r="G3" s="45">
        <v>20</v>
      </c>
      <c r="J3" s="40"/>
      <c r="K3" s="40"/>
      <c r="L3" s="40"/>
      <c r="M3" s="40"/>
      <c r="N3" s="40"/>
    </row>
    <row r="4" spans="1:14" ht="20.100000000000001" customHeight="1">
      <c r="E4" s="3"/>
      <c r="F4" s="3"/>
      <c r="G4" s="14"/>
    </row>
    <row r="5" spans="1:14" s="21" customFormat="1" ht="20.100000000000001" customHeight="1">
      <c r="A5" s="100" t="s">
        <v>170</v>
      </c>
      <c r="B5" s="101" t="s">
        <v>164</v>
      </c>
      <c r="C5" s="101" t="s">
        <v>165</v>
      </c>
      <c r="D5" s="101" t="s">
        <v>81</v>
      </c>
      <c r="E5" s="102" t="s">
        <v>155</v>
      </c>
      <c r="F5" s="101" t="s">
        <v>90</v>
      </c>
      <c r="G5" s="101" t="str">
        <f>CONCATENATE(G1,"/",G2,"/",G3," °C")</f>
        <v>45/35/20 °C</v>
      </c>
      <c r="K5"/>
      <c r="L5" s="18"/>
    </row>
    <row r="6" spans="1:14" ht="20.100000000000001" customHeight="1">
      <c r="A6" s="87" t="s">
        <v>91</v>
      </c>
      <c r="B6" s="19">
        <v>1134</v>
      </c>
      <c r="C6" s="19">
        <v>500</v>
      </c>
      <c r="D6" s="56">
        <v>18.2</v>
      </c>
      <c r="E6" s="57">
        <v>1.2763</v>
      </c>
      <c r="F6" s="19">
        <v>819</v>
      </c>
      <c r="G6" s="19">
        <f>F6*($J$2^E6)</f>
        <v>247.46858291161047</v>
      </c>
      <c r="H6" s="35"/>
      <c r="I6" s="35"/>
      <c r="M6"/>
    </row>
    <row r="7" spans="1:14" ht="20.100000000000001" customHeight="1">
      <c r="A7" s="87" t="s">
        <v>92</v>
      </c>
      <c r="B7" s="19">
        <v>1134</v>
      </c>
      <c r="C7" s="19">
        <v>600</v>
      </c>
      <c r="D7" s="56">
        <v>20.7</v>
      </c>
      <c r="E7" s="57">
        <v>1.2594000000000001</v>
      </c>
      <c r="F7" s="19">
        <v>983</v>
      </c>
      <c r="G7" s="19">
        <f>F7*($J$2^E7)</f>
        <v>301.76723859205106</v>
      </c>
      <c r="H7" s="35"/>
      <c r="I7" s="35"/>
      <c r="M7"/>
    </row>
    <row r="8" spans="1:14" ht="20.100000000000001" customHeight="1">
      <c r="A8" s="87" t="s">
        <v>93</v>
      </c>
      <c r="B8" s="19">
        <v>1764</v>
      </c>
      <c r="C8" s="19">
        <v>600</v>
      </c>
      <c r="D8" s="56">
        <v>31.9</v>
      </c>
      <c r="E8" s="57">
        <v>1.3052999999999999</v>
      </c>
      <c r="F8" s="19">
        <v>1466</v>
      </c>
      <c r="G8" s="19">
        <f>F8*($J$2^E8)</f>
        <v>431.08221161660049</v>
      </c>
      <c r="H8" s="35"/>
      <c r="I8" s="35"/>
      <c r="M8"/>
    </row>
    <row r="9" spans="1:14" ht="20.100000000000001" customHeight="1">
      <c r="A9" s="87" t="s">
        <v>94</v>
      </c>
      <c r="B9" s="19">
        <v>1764</v>
      </c>
      <c r="C9" s="19">
        <v>750</v>
      </c>
      <c r="D9" s="56">
        <v>38</v>
      </c>
      <c r="E9" s="57">
        <v>1.2705</v>
      </c>
      <c r="F9" s="19">
        <v>1834</v>
      </c>
      <c r="G9" s="19">
        <f>F9*($J$2^E9)</f>
        <v>557.18255245576131</v>
      </c>
      <c r="H9" s="35"/>
      <c r="I9" s="35"/>
      <c r="M9"/>
    </row>
    <row r="10" spans="1:14" ht="20.100000000000001" customHeight="1">
      <c r="A10" s="87" t="s">
        <v>95</v>
      </c>
      <c r="B10" s="19">
        <v>1764</v>
      </c>
      <c r="C10" s="19">
        <v>900</v>
      </c>
      <c r="D10" s="56">
        <v>44.1</v>
      </c>
      <c r="E10" s="57">
        <v>1.2357</v>
      </c>
      <c r="F10" s="19">
        <v>2203</v>
      </c>
      <c r="G10" s="19">
        <f>F10*($J$2^E10)</f>
        <v>691.48811420665049</v>
      </c>
      <c r="H10" s="35"/>
      <c r="I10" s="35"/>
      <c r="M10"/>
    </row>
    <row r="12" spans="1:14" s="11" customFormat="1" ht="20.100000000000001" customHeight="1">
      <c r="A12" s="86" t="s">
        <v>0</v>
      </c>
      <c r="B12" s="17"/>
      <c r="M12" s="36"/>
    </row>
  </sheetData>
  <phoneticPr fontId="0" type="noConversion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21"/>
  <sheetViews>
    <sheetView workbookViewId="0"/>
  </sheetViews>
  <sheetFormatPr defaultColWidth="9.109375" defaultRowHeight="20.100000000000001" customHeight="1"/>
  <cols>
    <col min="1" max="1" width="46.33203125" style="74" customWidth="1"/>
    <col min="2" max="2" width="14.33203125" style="74" bestFit="1" customWidth="1"/>
    <col min="3" max="3" width="14.44140625" style="74" bestFit="1" customWidth="1"/>
    <col min="4" max="4" width="14.6640625" style="74" bestFit="1" customWidth="1"/>
    <col min="5" max="5" width="13.44140625" style="74" bestFit="1" customWidth="1"/>
    <col min="6" max="6" width="16.44140625" style="74" bestFit="1" customWidth="1"/>
    <col min="7" max="7" width="18" style="74" bestFit="1" customWidth="1"/>
    <col min="8" max="8" width="10.6640625" style="74" bestFit="1" customWidth="1"/>
    <col min="9" max="13" width="10.6640625" style="74" customWidth="1"/>
    <col min="14" max="16384" width="9.109375" style="74"/>
  </cols>
  <sheetData>
    <row r="1" spans="1:12" ht="20.100000000000001" customHeight="1">
      <c r="A1" s="46" t="s">
        <v>102</v>
      </c>
      <c r="B1" s="110"/>
      <c r="G1" s="69" t="s">
        <v>97</v>
      </c>
      <c r="H1" s="45">
        <v>45</v>
      </c>
      <c r="I1" s="129"/>
      <c r="J1" s="38">
        <f>(H1+H2)/2-H3</f>
        <v>20</v>
      </c>
      <c r="K1" s="39">
        <f>(H1-H2)/LN((H1-H3)/(H2-H3))</f>
        <v>19.576151889712175</v>
      </c>
      <c r="L1" s="39">
        <f>(H2-H3)/(H1-H3)</f>
        <v>0.6</v>
      </c>
    </row>
    <row r="2" spans="1:12" ht="20.100000000000001" customHeight="1">
      <c r="A2" s="110"/>
      <c r="B2" s="110"/>
      <c r="G2" s="69" t="s">
        <v>96</v>
      </c>
      <c r="H2" s="45">
        <v>35</v>
      </c>
      <c r="I2" s="129"/>
      <c r="J2" s="41">
        <f>IF(L1&gt;=0.7,(J1)/50,K1/50)</f>
        <v>0.39152303779424352</v>
      </c>
    </row>
    <row r="3" spans="1:12" ht="20.100000000000001" customHeight="1">
      <c r="A3" s="111"/>
      <c r="B3" s="111"/>
      <c r="G3" s="69" t="s">
        <v>98</v>
      </c>
      <c r="H3" s="45">
        <v>20</v>
      </c>
      <c r="I3" s="129"/>
      <c r="J3" s="39"/>
    </row>
    <row r="4" spans="1:12" ht="20.100000000000001" customHeight="1">
      <c r="A4" s="112"/>
      <c r="B4" s="113"/>
      <c r="C4" s="114"/>
      <c r="D4" s="113"/>
      <c r="E4" s="115"/>
      <c r="F4" s="116"/>
      <c r="G4" s="116"/>
      <c r="H4" s="115"/>
      <c r="I4" s="115"/>
      <c r="L4" s="36"/>
    </row>
    <row r="5" spans="1:12" ht="20.100000000000001" customHeight="1">
      <c r="A5" s="100" t="s">
        <v>173</v>
      </c>
      <c r="B5" s="109" t="s">
        <v>175</v>
      </c>
      <c r="C5" s="101" t="s">
        <v>164</v>
      </c>
      <c r="D5" s="101" t="s">
        <v>165</v>
      </c>
      <c r="E5" s="101" t="s">
        <v>81</v>
      </c>
      <c r="F5" s="102" t="s">
        <v>155</v>
      </c>
      <c r="G5" s="101" t="s">
        <v>90</v>
      </c>
      <c r="H5" s="101" t="str">
        <f>CONCATENATE(H1,"/",H2,"/",H3," °C")</f>
        <v>45/35/20 °C</v>
      </c>
      <c r="I5" s="128"/>
    </row>
    <row r="6" spans="1:12" ht="20.100000000000001" customHeight="1">
      <c r="A6" s="149" t="s">
        <v>197</v>
      </c>
      <c r="B6" s="117">
        <v>15</v>
      </c>
      <c r="C6" s="117">
        <v>862</v>
      </c>
      <c r="D6" s="117">
        <v>500</v>
      </c>
      <c r="E6" s="93">
        <v>6.2</v>
      </c>
      <c r="F6" s="118">
        <v>1.2719</v>
      </c>
      <c r="G6" s="102">
        <v>378</v>
      </c>
      <c r="H6" s="109">
        <f>G6*($J$2^F6)</f>
        <v>114.68849065055949</v>
      </c>
      <c r="I6" s="89"/>
    </row>
    <row r="7" spans="1:12" ht="20.100000000000001" customHeight="1">
      <c r="A7" s="149" t="s">
        <v>198</v>
      </c>
      <c r="B7" s="117">
        <v>21</v>
      </c>
      <c r="C7" s="117">
        <v>1222</v>
      </c>
      <c r="D7" s="117">
        <v>500</v>
      </c>
      <c r="E7" s="93">
        <v>8.8000000000000007</v>
      </c>
      <c r="F7" s="118">
        <v>1.2552000000000001</v>
      </c>
      <c r="G7" s="102">
        <v>529</v>
      </c>
      <c r="H7" s="109">
        <f>G7*($J$2^F7)</f>
        <v>163.03643193646343</v>
      </c>
      <c r="I7" s="89"/>
    </row>
    <row r="8" spans="1:12" ht="20.100000000000001" customHeight="1">
      <c r="A8" s="149" t="s">
        <v>199</v>
      </c>
      <c r="B8" s="117">
        <v>26</v>
      </c>
      <c r="C8" s="117">
        <v>1537</v>
      </c>
      <c r="D8" s="117">
        <v>600</v>
      </c>
      <c r="E8" s="93">
        <v>12.7</v>
      </c>
      <c r="F8" s="118">
        <v>1.2439</v>
      </c>
      <c r="G8" s="102">
        <v>758</v>
      </c>
      <c r="H8" s="109">
        <f>G8*($J$2^F8)</f>
        <v>236.10220228909904</v>
      </c>
      <c r="I8" s="89"/>
    </row>
    <row r="9" spans="1:12" ht="20.100000000000001" customHeight="1">
      <c r="A9" s="149" t="s">
        <v>200</v>
      </c>
      <c r="B9" s="117">
        <v>32</v>
      </c>
      <c r="C9" s="117">
        <v>1807</v>
      </c>
      <c r="D9" s="117">
        <v>600</v>
      </c>
      <c r="E9" s="93">
        <v>14.9</v>
      </c>
      <c r="F9" s="118">
        <v>1.2310000000000001</v>
      </c>
      <c r="G9" s="102">
        <v>919</v>
      </c>
      <c r="H9" s="109">
        <f>G9*($J$2^F9)</f>
        <v>289.73420824255942</v>
      </c>
      <c r="I9" s="89"/>
    </row>
    <row r="10" spans="1:12" ht="20.100000000000001" customHeight="1">
      <c r="A10" s="149" t="s">
        <v>201</v>
      </c>
      <c r="B10" s="117">
        <v>36</v>
      </c>
      <c r="C10" s="117">
        <v>1807</v>
      </c>
      <c r="D10" s="117">
        <v>750</v>
      </c>
      <c r="E10" s="93">
        <v>17.600000000000001</v>
      </c>
      <c r="F10" s="118">
        <v>1.2695000000000001</v>
      </c>
      <c r="G10" s="102">
        <v>1181</v>
      </c>
      <c r="H10" s="109">
        <f>G10*($J$2^F10)</f>
        <v>359.1330033779023</v>
      </c>
      <c r="I10" s="89"/>
    </row>
    <row r="11" spans="1:12" ht="20.100000000000001" customHeight="1">
      <c r="A11" s="119"/>
      <c r="B11" s="120"/>
      <c r="C11" s="120"/>
      <c r="D11" s="121"/>
      <c r="E11" s="122"/>
      <c r="F11" s="123"/>
      <c r="G11" s="123"/>
      <c r="H11" s="115"/>
      <c r="I11" s="115"/>
    </row>
    <row r="12" spans="1:12" ht="20.100000000000001" customHeight="1">
      <c r="A12" s="100" t="s">
        <v>174</v>
      </c>
      <c r="B12" s="109" t="s">
        <v>175</v>
      </c>
      <c r="C12" s="101" t="s">
        <v>164</v>
      </c>
      <c r="D12" s="101" t="s">
        <v>165</v>
      </c>
      <c r="E12" s="101" t="s">
        <v>81</v>
      </c>
      <c r="F12" s="102" t="s">
        <v>155</v>
      </c>
      <c r="G12" s="101" t="s">
        <v>90</v>
      </c>
      <c r="H12" s="101" t="str">
        <f>CONCATENATE(H1,"/",H2,"/",H3," °C")</f>
        <v>45/35/20 °C</v>
      </c>
      <c r="I12" s="128"/>
    </row>
    <row r="13" spans="1:12" ht="20.100000000000001" customHeight="1">
      <c r="A13" s="148" t="s">
        <v>103</v>
      </c>
      <c r="B13" s="117">
        <v>15</v>
      </c>
      <c r="C13" s="117">
        <v>862</v>
      </c>
      <c r="D13" s="117">
        <v>500</v>
      </c>
      <c r="E13" s="126">
        <v>6</v>
      </c>
      <c r="F13" s="124">
        <v>1.2231000000000001</v>
      </c>
      <c r="G13" s="102">
        <v>370</v>
      </c>
      <c r="H13" s="109">
        <f t="shared" ref="H13:H19" si="0">G13*($J$2^F13)</f>
        <v>117.51767866239769</v>
      </c>
      <c r="I13" s="89"/>
    </row>
    <row r="14" spans="1:12" ht="20.100000000000001" customHeight="1">
      <c r="A14" s="148" t="s">
        <v>104</v>
      </c>
      <c r="B14" s="117">
        <v>21</v>
      </c>
      <c r="C14" s="117">
        <v>1222</v>
      </c>
      <c r="D14" s="117">
        <v>500</v>
      </c>
      <c r="E14" s="126">
        <v>8.92</v>
      </c>
      <c r="F14" s="124">
        <v>1.2274</v>
      </c>
      <c r="G14" s="102">
        <v>511</v>
      </c>
      <c r="H14" s="109">
        <f t="shared" si="0"/>
        <v>161.64833540226104</v>
      </c>
      <c r="I14" s="89"/>
    </row>
    <row r="15" spans="1:12" ht="20.100000000000001" customHeight="1">
      <c r="A15" s="148" t="s">
        <v>105</v>
      </c>
      <c r="B15" s="117">
        <v>32</v>
      </c>
      <c r="C15" s="117">
        <v>1807</v>
      </c>
      <c r="D15" s="117">
        <v>500</v>
      </c>
      <c r="E15" s="126">
        <v>14</v>
      </c>
      <c r="F15" s="124">
        <v>1.2313000000000001</v>
      </c>
      <c r="G15" s="102">
        <v>768</v>
      </c>
      <c r="H15" s="109">
        <f t="shared" si="0"/>
        <v>242.06015676298102</v>
      </c>
      <c r="I15" s="89"/>
    </row>
    <row r="16" spans="1:12" ht="20.100000000000001" customHeight="1">
      <c r="A16" s="148" t="s">
        <v>106</v>
      </c>
      <c r="B16" s="117">
        <v>21</v>
      </c>
      <c r="C16" s="117">
        <v>1222</v>
      </c>
      <c r="D16" s="117">
        <v>600</v>
      </c>
      <c r="E16" s="126">
        <v>9.9250000000000007</v>
      </c>
      <c r="F16" s="124">
        <v>1.2272000000000001</v>
      </c>
      <c r="G16" s="102">
        <v>590</v>
      </c>
      <c r="H16" s="109">
        <f t="shared" si="0"/>
        <v>186.67398421715859</v>
      </c>
      <c r="I16" s="89"/>
    </row>
    <row r="17" spans="1:9" ht="20.100000000000001" customHeight="1">
      <c r="A17" s="148" t="s">
        <v>107</v>
      </c>
      <c r="B17" s="117">
        <v>26</v>
      </c>
      <c r="C17" s="117">
        <v>1537</v>
      </c>
      <c r="D17" s="117">
        <v>600</v>
      </c>
      <c r="E17" s="126">
        <v>12.6</v>
      </c>
      <c r="F17" s="124">
        <v>1.2279</v>
      </c>
      <c r="G17" s="102">
        <v>744</v>
      </c>
      <c r="H17" s="109">
        <f t="shared" si="0"/>
        <v>235.24459337717624</v>
      </c>
      <c r="I17" s="89"/>
    </row>
    <row r="18" spans="1:9" ht="20.100000000000001" customHeight="1">
      <c r="A18" s="148" t="s">
        <v>108</v>
      </c>
      <c r="B18" s="117">
        <v>32</v>
      </c>
      <c r="C18" s="117">
        <v>1807</v>
      </c>
      <c r="D18" s="117">
        <v>600</v>
      </c>
      <c r="E18" s="126">
        <v>14.5</v>
      </c>
      <c r="F18" s="124">
        <v>1.2299</v>
      </c>
      <c r="G18" s="102">
        <v>886</v>
      </c>
      <c r="H18" s="109">
        <f t="shared" si="0"/>
        <v>279.61853231113241</v>
      </c>
      <c r="I18" s="89"/>
    </row>
    <row r="19" spans="1:9" ht="20.100000000000001" customHeight="1">
      <c r="A19" s="148" t="s">
        <v>109</v>
      </c>
      <c r="B19" s="117">
        <v>36</v>
      </c>
      <c r="C19" s="117">
        <v>1807</v>
      </c>
      <c r="D19" s="117">
        <v>750</v>
      </c>
      <c r="E19" s="126">
        <v>17.600000000000001</v>
      </c>
      <c r="F19" s="124">
        <v>1.2278</v>
      </c>
      <c r="G19" s="102">
        <v>1056</v>
      </c>
      <c r="H19" s="109">
        <f t="shared" si="0"/>
        <v>333.92686310873233</v>
      </c>
      <c r="I19" s="89"/>
    </row>
    <row r="21" spans="1:9" ht="20.100000000000001" customHeight="1">
      <c r="A21" s="125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24"/>
  <sheetViews>
    <sheetView workbookViewId="0"/>
  </sheetViews>
  <sheetFormatPr defaultRowHeight="20.100000000000001" customHeight="1"/>
  <cols>
    <col min="1" max="1" width="29.44140625" style="1" bestFit="1" customWidth="1"/>
    <col min="2" max="2" width="14.44140625" style="1" bestFit="1" customWidth="1"/>
    <col min="3" max="3" width="14.6640625" style="1" bestFit="1" customWidth="1"/>
    <col min="4" max="4" width="13.44140625" style="1" bestFit="1" customWidth="1"/>
    <col min="5" max="5" width="16.44140625" style="1" bestFit="1" customWidth="1"/>
    <col min="6" max="6" width="18" style="1" bestFit="1" customWidth="1"/>
    <col min="7" max="8" width="10.6640625" style="1" bestFit="1" customWidth="1"/>
    <col min="9" max="11" width="10.6640625" style="1" customWidth="1"/>
    <col min="12" max="12" width="10.6640625" style="35" customWidth="1"/>
    <col min="13" max="13" width="9.109375" style="35"/>
  </cols>
  <sheetData>
    <row r="1" spans="1:19" ht="20.100000000000001" customHeight="1">
      <c r="A1" s="130" t="s">
        <v>193</v>
      </c>
      <c r="B1" s="6"/>
      <c r="C1" s="25"/>
      <c r="D1" s="25"/>
      <c r="E1" s="25"/>
      <c r="F1" s="69" t="s">
        <v>97</v>
      </c>
      <c r="G1" s="45">
        <v>45</v>
      </c>
      <c r="I1" s="40"/>
      <c r="J1" s="38">
        <f>(G1+G2)/2-G3</f>
        <v>20</v>
      </c>
      <c r="K1" s="39">
        <f>(G1-G2)/LN((G1-G3)/(G2-G3))</f>
        <v>19.576151889712175</v>
      </c>
      <c r="L1" s="39">
        <f>(G2-G3)/(G1-G3)</f>
        <v>0.6</v>
      </c>
      <c r="M1" s="11"/>
      <c r="N1" s="11"/>
      <c r="O1" s="11"/>
      <c r="P1" s="43"/>
      <c r="Q1" s="43"/>
      <c r="R1" s="43"/>
      <c r="S1" s="43"/>
    </row>
    <row r="2" spans="1:19" ht="20.100000000000001" customHeight="1">
      <c r="A2" s="9"/>
      <c r="B2" s="6"/>
      <c r="C2" s="25"/>
      <c r="D2" s="25"/>
      <c r="E2" s="25"/>
      <c r="F2" s="69" t="s">
        <v>96</v>
      </c>
      <c r="G2" s="45">
        <v>35</v>
      </c>
      <c r="I2" s="63"/>
      <c r="J2" s="41">
        <f>IF(L1&gt;=0.7,(J1)/50,K1/50)</f>
        <v>0.39152303779424352</v>
      </c>
      <c r="K2" s="39"/>
      <c r="L2" s="40"/>
      <c r="M2" s="11"/>
      <c r="N2" s="11"/>
      <c r="O2" s="11"/>
      <c r="P2" s="43"/>
      <c r="Q2" s="43"/>
      <c r="R2" s="43"/>
      <c r="S2" s="43"/>
    </row>
    <row r="3" spans="1:19" ht="20.100000000000001" customHeight="1">
      <c r="A3" s="10"/>
      <c r="B3" s="7"/>
      <c r="C3" s="25"/>
      <c r="D3" s="25"/>
      <c r="E3" s="25"/>
      <c r="F3" s="69" t="s">
        <v>98</v>
      </c>
      <c r="G3" s="45">
        <v>20</v>
      </c>
      <c r="I3" s="63"/>
      <c r="J3" s="39"/>
      <c r="K3" s="39"/>
      <c r="L3" s="40"/>
      <c r="M3" s="11"/>
      <c r="N3" s="11"/>
      <c r="O3" s="11"/>
      <c r="P3" s="43"/>
      <c r="Q3" s="43"/>
      <c r="R3" s="43"/>
      <c r="S3" s="43"/>
    </row>
    <row r="4" spans="1:19" ht="20.100000000000001" customHeight="1">
      <c r="A4" s="27"/>
      <c r="B4" s="27"/>
      <c r="C4" s="27"/>
      <c r="D4" s="27"/>
      <c r="E4" s="27"/>
      <c r="F4" s="27"/>
      <c r="G4" s="27"/>
      <c r="H4" s="27"/>
      <c r="I4" s="27"/>
      <c r="J4" s="28"/>
      <c r="K4" s="28"/>
      <c r="L4" s="60"/>
      <c r="M4" s="60"/>
      <c r="N4" s="58"/>
      <c r="O4" s="58"/>
      <c r="P4" s="58"/>
      <c r="Q4" s="58"/>
    </row>
    <row r="5" spans="1:19" s="22" customFormat="1" ht="20.100000000000001" customHeight="1">
      <c r="A5" s="100" t="s">
        <v>171</v>
      </c>
      <c r="B5" s="101" t="s">
        <v>164</v>
      </c>
      <c r="C5" s="101" t="s">
        <v>165</v>
      </c>
      <c r="D5" s="101" t="s">
        <v>81</v>
      </c>
      <c r="E5" s="102" t="s">
        <v>155</v>
      </c>
      <c r="F5" s="101" t="s">
        <v>90</v>
      </c>
      <c r="G5" s="101" t="str">
        <f>CONCATENATE(G1,"/",G2,"/",G3," °C")</f>
        <v>45/35/20 °C</v>
      </c>
    </row>
    <row r="6" spans="1:19" s="25" customFormat="1" ht="20.100000000000001" customHeight="1">
      <c r="A6" s="81" t="s">
        <v>148</v>
      </c>
      <c r="B6" s="48">
        <v>830</v>
      </c>
      <c r="C6" s="48">
        <v>450</v>
      </c>
      <c r="D6" s="49">
        <v>11.5</v>
      </c>
      <c r="E6" s="57">
        <v>1.2110000000000001</v>
      </c>
      <c r="F6" s="48">
        <v>406</v>
      </c>
      <c r="G6" s="48">
        <f t="shared" ref="G6:G11" si="0">F6*($J$2^E6)</f>
        <v>130.4232896385206</v>
      </c>
      <c r="J6" s="37"/>
    </row>
    <row r="7" spans="1:19" s="25" customFormat="1" ht="20.100000000000001" customHeight="1">
      <c r="A7" s="81" t="s">
        <v>149</v>
      </c>
      <c r="B7" s="48">
        <v>1130</v>
      </c>
      <c r="C7" s="48">
        <v>450</v>
      </c>
      <c r="D7" s="49">
        <v>13.1</v>
      </c>
      <c r="E7" s="57">
        <v>1.246</v>
      </c>
      <c r="F7" s="48">
        <v>528</v>
      </c>
      <c r="G7" s="48">
        <f t="shared" si="0"/>
        <v>164.13815421645324</v>
      </c>
    </row>
    <row r="8" spans="1:19" s="25" customFormat="1" ht="20.100000000000001" customHeight="1">
      <c r="A8" s="81" t="s">
        <v>150</v>
      </c>
      <c r="B8" s="48">
        <v>1130</v>
      </c>
      <c r="C8" s="48">
        <v>600</v>
      </c>
      <c r="D8" s="49">
        <v>16.100000000000001</v>
      </c>
      <c r="E8" s="57">
        <v>1.2609999999999999</v>
      </c>
      <c r="F8" s="48">
        <v>706</v>
      </c>
      <c r="G8" s="48">
        <f t="shared" si="0"/>
        <v>216.40718892084618</v>
      </c>
    </row>
    <row r="9" spans="1:19" s="25" customFormat="1" ht="20.100000000000001" customHeight="1">
      <c r="A9" s="81" t="s">
        <v>151</v>
      </c>
      <c r="B9" s="48">
        <v>1430</v>
      </c>
      <c r="C9" s="48">
        <v>450</v>
      </c>
      <c r="D9" s="49">
        <v>19.3</v>
      </c>
      <c r="E9" s="57">
        <v>1.282</v>
      </c>
      <c r="F9" s="48">
        <v>668</v>
      </c>
      <c r="G9" s="48">
        <f t="shared" si="0"/>
        <v>200.76654666378073</v>
      </c>
    </row>
    <row r="10" spans="1:19" s="25" customFormat="1" ht="20.100000000000001" customHeight="1">
      <c r="A10" s="81" t="s">
        <v>152</v>
      </c>
      <c r="B10" s="48">
        <v>1430</v>
      </c>
      <c r="C10" s="48">
        <v>600</v>
      </c>
      <c r="D10" s="49">
        <v>20.2</v>
      </c>
      <c r="E10" s="57">
        <v>1.272</v>
      </c>
      <c r="F10" s="48">
        <v>855</v>
      </c>
      <c r="G10" s="48">
        <f t="shared" si="0"/>
        <v>259.39011870303</v>
      </c>
    </row>
    <row r="11" spans="1:19" ht="20.100000000000001" customHeight="1">
      <c r="A11" s="81" t="s">
        <v>153</v>
      </c>
      <c r="B11" s="48">
        <v>1730</v>
      </c>
      <c r="C11" s="48">
        <v>600</v>
      </c>
      <c r="D11" s="49">
        <v>24.3</v>
      </c>
      <c r="E11" s="57">
        <v>1.284</v>
      </c>
      <c r="F11" s="48">
        <v>1008</v>
      </c>
      <c r="G11" s="48">
        <f t="shared" si="0"/>
        <v>302.38547988891884</v>
      </c>
      <c r="H11" s="60"/>
      <c r="I11" s="60"/>
      <c r="J11" s="58"/>
      <c r="K11" s="58"/>
      <c r="L11" s="58"/>
      <c r="M11" s="58"/>
    </row>
    <row r="12" spans="1:19" ht="20.100000000000001" customHeight="1">
      <c r="A12" s="61"/>
      <c r="B12" s="61"/>
      <c r="C12" s="61"/>
      <c r="D12" s="61"/>
      <c r="E12" s="61"/>
      <c r="F12" s="61"/>
      <c r="G12" s="62"/>
      <c r="H12" s="62"/>
      <c r="I12" s="62"/>
      <c r="J12" s="60"/>
      <c r="K12" s="60"/>
      <c r="L12" s="58"/>
      <c r="M12" s="58"/>
      <c r="N12" s="58"/>
      <c r="O12" s="58"/>
    </row>
    <row r="13" spans="1:19" ht="20.100000000000001" customHeight="1">
      <c r="A13" s="100" t="s">
        <v>172</v>
      </c>
      <c r="B13" s="101" t="s">
        <v>164</v>
      </c>
      <c r="C13" s="101" t="s">
        <v>165</v>
      </c>
      <c r="D13" s="101" t="s">
        <v>81</v>
      </c>
      <c r="E13" s="102" t="s">
        <v>155</v>
      </c>
      <c r="F13" s="101" t="s">
        <v>90</v>
      </c>
      <c r="G13" s="101" t="str">
        <f>CONCATENATE(G1,"/",G2,"/",G3," °C")</f>
        <v>45/35/20 °C</v>
      </c>
      <c r="H13" s="128"/>
      <c r="I13" s="58"/>
      <c r="J13" s="58"/>
      <c r="K13" s="58"/>
      <c r="L13" s="58"/>
      <c r="M13"/>
    </row>
    <row r="14" spans="1:19" ht="20.100000000000001" customHeight="1">
      <c r="A14" s="76" t="s">
        <v>144</v>
      </c>
      <c r="B14" s="77">
        <v>830</v>
      </c>
      <c r="C14" s="77">
        <v>550</v>
      </c>
      <c r="D14" s="78">
        <v>12.2</v>
      </c>
      <c r="E14" s="57">
        <v>1.2110000000000001</v>
      </c>
      <c r="F14" s="79">
        <v>1356</v>
      </c>
      <c r="G14" s="77">
        <f>G6+950</f>
        <v>1080.4232896385206</v>
      </c>
      <c r="H14" s="89"/>
      <c r="I14" s="60"/>
      <c r="J14" s="58"/>
      <c r="K14" s="58"/>
      <c r="L14" s="58"/>
      <c r="M14" s="58"/>
    </row>
    <row r="15" spans="1:19" ht="20.100000000000001" customHeight="1">
      <c r="A15" s="76" t="s">
        <v>145</v>
      </c>
      <c r="B15" s="77">
        <v>1130</v>
      </c>
      <c r="C15" s="77">
        <v>550</v>
      </c>
      <c r="D15" s="78">
        <v>15.6</v>
      </c>
      <c r="E15" s="57">
        <v>1.2609999999999999</v>
      </c>
      <c r="F15" s="79">
        <v>1656</v>
      </c>
      <c r="G15" s="77">
        <f>G7+950</f>
        <v>1114.1381542164531</v>
      </c>
      <c r="H15" s="89"/>
      <c r="I15" s="60"/>
      <c r="J15" s="58"/>
      <c r="K15" s="58"/>
      <c r="L15" s="58"/>
      <c r="M15" s="58"/>
    </row>
    <row r="16" spans="1:19" ht="20.100000000000001" customHeight="1">
      <c r="A16" s="76" t="s">
        <v>146</v>
      </c>
      <c r="B16" s="77">
        <v>1430</v>
      </c>
      <c r="C16" s="77">
        <v>600</v>
      </c>
      <c r="D16" s="78">
        <v>22.7</v>
      </c>
      <c r="E16" s="57">
        <v>1.272</v>
      </c>
      <c r="F16" s="79">
        <v>1805</v>
      </c>
      <c r="G16" s="77">
        <f>G10+950</f>
        <v>1209.3901187030301</v>
      </c>
      <c r="H16" s="89"/>
      <c r="I16" s="60"/>
      <c r="J16" s="58"/>
      <c r="K16" s="58"/>
      <c r="L16" s="58"/>
      <c r="M16" s="58"/>
    </row>
    <row r="17" spans="1:17" ht="20.100000000000001" customHeight="1">
      <c r="A17" s="76" t="s">
        <v>147</v>
      </c>
      <c r="B17" s="77">
        <v>1730</v>
      </c>
      <c r="C17" s="77">
        <v>600</v>
      </c>
      <c r="D17" s="78">
        <v>26.8</v>
      </c>
      <c r="E17" s="57">
        <v>1.284</v>
      </c>
      <c r="F17" s="79">
        <v>1958</v>
      </c>
      <c r="G17" s="77">
        <f>G11+950</f>
        <v>1252.3854798889188</v>
      </c>
      <c r="H17" s="89"/>
      <c r="I17" s="60"/>
      <c r="J17" s="58"/>
      <c r="K17" s="58"/>
      <c r="L17" s="58"/>
      <c r="M17" s="58"/>
    </row>
    <row r="18" spans="1:17" ht="20.100000000000001" customHeight="1">
      <c r="A18" s="88"/>
      <c r="B18" s="89"/>
      <c r="C18" s="89"/>
      <c r="D18" s="89"/>
      <c r="E18" s="89"/>
      <c r="F18" s="61"/>
      <c r="G18" s="89"/>
      <c r="H18" s="90"/>
      <c r="I18" s="90"/>
      <c r="J18" s="91"/>
      <c r="K18" s="89"/>
      <c r="L18" s="60"/>
      <c r="M18" s="60"/>
      <c r="N18" s="58"/>
      <c r="O18" s="58"/>
      <c r="P18" s="58"/>
      <c r="Q18" s="58"/>
    </row>
    <row r="19" spans="1:17" ht="20.100000000000001" customHeight="1">
      <c r="A19" s="86" t="s">
        <v>0</v>
      </c>
      <c r="B19" s="85"/>
      <c r="C19" s="72"/>
      <c r="D19" s="72"/>
      <c r="E19" s="72"/>
      <c r="F19" s="61"/>
      <c r="G19" s="72"/>
      <c r="H19" s="72"/>
      <c r="I19" s="72"/>
      <c r="J19" s="85"/>
      <c r="K19" s="85"/>
    </row>
    <row r="20" spans="1:17" ht="20.100000000000001" customHeight="1">
      <c r="A20" s="61"/>
      <c r="B20" s="61"/>
      <c r="C20" s="61"/>
      <c r="D20" s="61"/>
      <c r="E20" s="61"/>
      <c r="F20" s="61"/>
      <c r="G20" s="61"/>
      <c r="H20" s="61"/>
      <c r="I20" s="61"/>
      <c r="J20" s="61"/>
      <c r="K20" s="61"/>
    </row>
    <row r="21" spans="1:17" ht="20.100000000000001" customHeight="1">
      <c r="A21" s="127" t="s">
        <v>176</v>
      </c>
      <c r="B21" s="61"/>
      <c r="C21" s="61"/>
      <c r="D21" s="61"/>
      <c r="E21" s="61"/>
      <c r="F21" s="61"/>
      <c r="G21" s="61"/>
      <c r="H21" s="61"/>
      <c r="I21" s="61"/>
      <c r="J21" s="61"/>
      <c r="K21" s="61"/>
    </row>
    <row r="22" spans="1:17" ht="20.100000000000001" customHeight="1">
      <c r="A22" s="127" t="s">
        <v>177</v>
      </c>
      <c r="B22" s="61"/>
      <c r="C22" s="61"/>
      <c r="D22" s="61"/>
      <c r="E22" s="61"/>
      <c r="F22" s="61"/>
      <c r="G22" s="61"/>
      <c r="H22" s="61"/>
      <c r="I22" s="61"/>
      <c r="J22" s="61"/>
      <c r="K22" s="61"/>
    </row>
    <row r="23" spans="1:17" ht="20.100000000000001" customHeight="1">
      <c r="A23" s="61"/>
      <c r="B23" s="61"/>
      <c r="C23" s="61"/>
      <c r="D23" s="61"/>
      <c r="E23" s="61"/>
      <c r="G23" s="61"/>
      <c r="H23" s="61"/>
      <c r="I23" s="61"/>
      <c r="J23" s="61"/>
      <c r="K23" s="61"/>
    </row>
    <row r="24" spans="1:17" ht="20.100000000000001" customHeight="1">
      <c r="A24" s="145" t="s">
        <v>191</v>
      </c>
      <c r="B24" s="61"/>
      <c r="C24" s="61"/>
      <c r="D24" s="61"/>
      <c r="E24" s="61"/>
      <c r="G24" s="61"/>
      <c r="H24" s="61"/>
      <c r="I24" s="61"/>
      <c r="J24" s="61"/>
      <c r="K24" s="61"/>
    </row>
  </sheetData>
  <phoneticPr fontId="0" type="noConversion"/>
  <pageMargins left="0.75" right="0.75" top="1" bottom="1" header="0.5" footer="0.5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60"/>
  <sheetViews>
    <sheetView workbookViewId="0"/>
  </sheetViews>
  <sheetFormatPr defaultColWidth="9.109375" defaultRowHeight="20.100000000000001" customHeight="1"/>
  <cols>
    <col min="1" max="1" width="46.44140625" style="72" bestFit="1" customWidth="1"/>
    <col min="2" max="2" width="14.6640625" style="72" customWidth="1"/>
    <col min="3" max="3" width="15.33203125" style="72" bestFit="1" customWidth="1"/>
    <col min="4" max="4" width="13.44140625" style="72" bestFit="1" customWidth="1"/>
    <col min="5" max="5" width="16.44140625" style="72" bestFit="1" customWidth="1"/>
    <col min="6" max="6" width="18" style="72" bestFit="1" customWidth="1"/>
    <col min="7" max="8" width="10.6640625" style="72" bestFit="1" customWidth="1"/>
    <col min="9" max="9" width="10.6640625" style="72" customWidth="1"/>
    <col min="10" max="10" width="10.6640625" style="33" customWidth="1"/>
    <col min="11" max="12" width="10.6640625" style="36" customWidth="1"/>
    <col min="13" max="13" width="10.6640625" style="74" customWidth="1"/>
    <col min="14" max="16384" width="9.109375" style="74"/>
  </cols>
  <sheetData>
    <row r="1" spans="1:14" ht="20.100000000000001" customHeight="1">
      <c r="A1" s="46" t="s">
        <v>194</v>
      </c>
      <c r="B1" s="6"/>
      <c r="C1" s="6"/>
      <c r="D1" s="74"/>
      <c r="E1" s="74"/>
      <c r="F1" s="68" t="s">
        <v>97</v>
      </c>
      <c r="G1" s="45">
        <v>45</v>
      </c>
      <c r="J1" s="38">
        <f>(G1+G2)/2-G3</f>
        <v>20</v>
      </c>
      <c r="K1" s="39">
        <f>(G1-G2)/LN((G1-G3)/(G2-G3))</f>
        <v>19.576151889712175</v>
      </c>
      <c r="L1" s="39">
        <f>(G2-G3)/(G1-G3)</f>
        <v>0.6</v>
      </c>
      <c r="M1" s="40"/>
      <c r="N1" s="40"/>
    </row>
    <row r="2" spans="1:14" ht="20.100000000000001" customHeight="1">
      <c r="A2" s="9"/>
      <c r="B2" s="6"/>
      <c r="C2" s="6"/>
      <c r="D2" s="74"/>
      <c r="E2" s="74"/>
      <c r="F2" s="68" t="s">
        <v>96</v>
      </c>
      <c r="G2" s="45">
        <v>35</v>
      </c>
      <c r="J2" s="41">
        <f>IF(L1&gt;=0.7,(J1)/50,K1/50)</f>
        <v>0.39152303779424352</v>
      </c>
      <c r="K2" s="39"/>
      <c r="L2" s="40"/>
      <c r="M2" s="40"/>
      <c r="N2" s="40"/>
    </row>
    <row r="3" spans="1:14" ht="20.100000000000001" customHeight="1">
      <c r="A3" s="10"/>
      <c r="B3" s="7"/>
      <c r="C3" s="7"/>
      <c r="D3" s="74"/>
      <c r="E3" s="74"/>
      <c r="F3" s="68" t="s">
        <v>98</v>
      </c>
      <c r="G3" s="45">
        <v>20</v>
      </c>
      <c r="J3" s="39"/>
      <c r="K3" s="39"/>
      <c r="L3" s="40"/>
      <c r="M3" s="40"/>
      <c r="N3" s="40"/>
    </row>
    <row r="5" spans="1:14" s="103" customFormat="1" ht="20.100000000000001" customHeight="1">
      <c r="A5" s="100" t="s">
        <v>154</v>
      </c>
      <c r="B5" s="101" t="s">
        <v>164</v>
      </c>
      <c r="C5" s="101" t="s">
        <v>165</v>
      </c>
      <c r="D5" s="101" t="s">
        <v>81</v>
      </c>
      <c r="E5" s="102" t="s">
        <v>155</v>
      </c>
      <c r="F5" s="101" t="s">
        <v>90</v>
      </c>
      <c r="G5" s="101" t="str">
        <f>CONCATENATE(G1,"/",G2,"/",G3," °C")</f>
        <v>45/35/20 °C</v>
      </c>
    </row>
    <row r="6" spans="1:14" ht="20.100000000000001" customHeight="1">
      <c r="A6" s="81" t="s">
        <v>121</v>
      </c>
      <c r="B6" s="77">
        <v>547</v>
      </c>
      <c r="C6" s="77">
        <v>500</v>
      </c>
      <c r="D6" s="71">
        <v>4</v>
      </c>
      <c r="E6" s="104">
        <v>1.2090000000000001</v>
      </c>
      <c r="F6" s="77">
        <v>257</v>
      </c>
      <c r="G6" s="77">
        <f t="shared" ref="G6:G16" si="0">F6*($J$2^E6)</f>
        <v>82.713562272175977</v>
      </c>
      <c r="H6" s="74"/>
      <c r="I6" s="74"/>
      <c r="J6" s="74"/>
      <c r="K6" s="74"/>
      <c r="L6" s="74"/>
    </row>
    <row r="7" spans="1:14" ht="20.100000000000001" customHeight="1">
      <c r="A7" s="81" t="s">
        <v>122</v>
      </c>
      <c r="B7" s="77">
        <v>862</v>
      </c>
      <c r="C7" s="77">
        <v>500</v>
      </c>
      <c r="D7" s="71">
        <v>6.2</v>
      </c>
      <c r="E7" s="104">
        <v>1.254</v>
      </c>
      <c r="F7" s="77">
        <v>417</v>
      </c>
      <c r="G7" s="77">
        <f t="shared" si="0"/>
        <v>128.66301861864713</v>
      </c>
      <c r="H7" s="74"/>
      <c r="I7" s="74"/>
      <c r="J7" s="74"/>
      <c r="K7" s="74"/>
      <c r="L7" s="74"/>
    </row>
    <row r="8" spans="1:14" ht="20.100000000000001" customHeight="1">
      <c r="A8" s="81" t="s">
        <v>123</v>
      </c>
      <c r="B8" s="77">
        <v>1222</v>
      </c>
      <c r="C8" s="77">
        <v>500</v>
      </c>
      <c r="D8" s="71">
        <v>8.8000000000000007</v>
      </c>
      <c r="E8" s="104">
        <v>1.2669999999999999</v>
      </c>
      <c r="F8" s="77">
        <v>576</v>
      </c>
      <c r="G8" s="77">
        <f t="shared" si="0"/>
        <v>175.56826201334229</v>
      </c>
      <c r="H8" s="74"/>
      <c r="I8" s="74"/>
      <c r="J8" s="74"/>
      <c r="K8" s="74"/>
      <c r="L8" s="74"/>
    </row>
    <row r="9" spans="1:14" ht="20.100000000000001" customHeight="1">
      <c r="A9" s="81" t="s">
        <v>124</v>
      </c>
      <c r="B9" s="77">
        <v>1222</v>
      </c>
      <c r="C9" s="77">
        <v>600</v>
      </c>
      <c r="D9" s="71">
        <v>10.4</v>
      </c>
      <c r="E9" s="104">
        <v>1.28</v>
      </c>
      <c r="F9" s="77">
        <v>676</v>
      </c>
      <c r="G9" s="77">
        <f t="shared" si="0"/>
        <v>203.5523251763787</v>
      </c>
      <c r="H9" s="74"/>
      <c r="I9" s="74"/>
      <c r="J9" s="74"/>
      <c r="K9" s="74"/>
      <c r="L9" s="74"/>
    </row>
    <row r="10" spans="1:14" ht="20.100000000000001" customHeight="1">
      <c r="A10" s="81" t="s">
        <v>125</v>
      </c>
      <c r="B10" s="77">
        <v>1222</v>
      </c>
      <c r="C10" s="77">
        <v>750</v>
      </c>
      <c r="D10" s="71">
        <v>12.4</v>
      </c>
      <c r="E10" s="104">
        <v>1.292</v>
      </c>
      <c r="F10" s="77">
        <v>826</v>
      </c>
      <c r="G10" s="77">
        <f t="shared" si="0"/>
        <v>245.93622748022315</v>
      </c>
      <c r="H10" s="74"/>
      <c r="I10" s="74"/>
      <c r="J10" s="74"/>
      <c r="K10" s="74"/>
      <c r="L10" s="74"/>
    </row>
    <row r="11" spans="1:14" ht="20.100000000000001" customHeight="1">
      <c r="A11" s="81" t="s">
        <v>126</v>
      </c>
      <c r="B11" s="77">
        <v>1537</v>
      </c>
      <c r="C11" s="77">
        <v>500</v>
      </c>
      <c r="D11" s="71">
        <v>11</v>
      </c>
      <c r="E11" s="104">
        <v>1.2789999999999999</v>
      </c>
      <c r="F11" s="77">
        <v>718</v>
      </c>
      <c r="G11" s="77">
        <f t="shared" si="0"/>
        <v>216.40189458131451</v>
      </c>
      <c r="H11" s="74"/>
      <c r="I11" s="74"/>
      <c r="J11" s="74"/>
      <c r="K11" s="74"/>
      <c r="L11" s="74"/>
    </row>
    <row r="12" spans="1:14" ht="20.100000000000001" customHeight="1">
      <c r="A12" s="81" t="s">
        <v>127</v>
      </c>
      <c r="B12" s="77">
        <v>1537</v>
      </c>
      <c r="C12" s="77">
        <v>600</v>
      </c>
      <c r="D12" s="71">
        <v>12.7</v>
      </c>
      <c r="E12" s="104">
        <v>1.288</v>
      </c>
      <c r="F12" s="77">
        <v>842</v>
      </c>
      <c r="G12" s="77">
        <f t="shared" si="0"/>
        <v>251.64222806566085</v>
      </c>
      <c r="H12" s="74"/>
      <c r="I12" s="74"/>
      <c r="J12" s="74"/>
      <c r="K12" s="74"/>
      <c r="L12" s="74"/>
    </row>
    <row r="13" spans="1:14" ht="20.100000000000001" customHeight="1">
      <c r="A13" s="81" t="s">
        <v>128</v>
      </c>
      <c r="B13" s="77">
        <v>1537</v>
      </c>
      <c r="C13" s="77">
        <v>750</v>
      </c>
      <c r="D13" s="71">
        <v>15.3</v>
      </c>
      <c r="E13" s="104">
        <v>1.2969999999999999</v>
      </c>
      <c r="F13" s="77">
        <v>1030</v>
      </c>
      <c r="G13" s="77">
        <f t="shared" si="0"/>
        <v>305.24142398415449</v>
      </c>
      <c r="H13" s="74"/>
      <c r="I13" s="74"/>
      <c r="J13" s="74"/>
      <c r="K13" s="74"/>
      <c r="L13" s="74"/>
    </row>
    <row r="14" spans="1:14" ht="20.100000000000001" customHeight="1">
      <c r="A14" s="81" t="s">
        <v>129</v>
      </c>
      <c r="B14" s="77">
        <v>1807</v>
      </c>
      <c r="C14" s="77">
        <v>500</v>
      </c>
      <c r="D14" s="71">
        <v>13.1</v>
      </c>
      <c r="E14" s="104">
        <v>1.2909999999999999</v>
      </c>
      <c r="F14" s="77">
        <v>866</v>
      </c>
      <c r="G14" s="77">
        <f t="shared" si="0"/>
        <v>258.08787053389426</v>
      </c>
      <c r="H14" s="74"/>
      <c r="I14" s="74"/>
      <c r="J14" s="74"/>
      <c r="K14" s="74"/>
      <c r="L14" s="74"/>
    </row>
    <row r="15" spans="1:14" ht="20.100000000000001" customHeight="1">
      <c r="A15" s="81" t="s">
        <v>130</v>
      </c>
      <c r="B15" s="77">
        <v>1807</v>
      </c>
      <c r="C15" s="77">
        <v>600</v>
      </c>
      <c r="D15" s="71">
        <v>15.4</v>
      </c>
      <c r="E15" s="104">
        <v>1.296</v>
      </c>
      <c r="F15" s="77">
        <v>1014</v>
      </c>
      <c r="G15" s="77">
        <f t="shared" si="0"/>
        <v>300.78172374036637</v>
      </c>
      <c r="H15" s="74"/>
      <c r="I15" s="74"/>
      <c r="J15" s="74"/>
      <c r="K15" s="74"/>
      <c r="L15" s="74"/>
    </row>
    <row r="16" spans="1:14" ht="20.100000000000001" customHeight="1">
      <c r="A16" s="81" t="s">
        <v>131</v>
      </c>
      <c r="B16" s="77">
        <v>1807</v>
      </c>
      <c r="C16" s="77">
        <v>750</v>
      </c>
      <c r="D16" s="71">
        <v>18.399999999999999</v>
      </c>
      <c r="E16" s="104">
        <v>1.302</v>
      </c>
      <c r="F16" s="77">
        <v>1237</v>
      </c>
      <c r="G16" s="77">
        <f t="shared" si="0"/>
        <v>364.87132387842996</v>
      </c>
      <c r="H16" s="74"/>
      <c r="I16" s="74"/>
      <c r="J16" s="74"/>
      <c r="K16" s="74"/>
      <c r="L16" s="74"/>
    </row>
    <row r="17" spans="1:12" ht="20.100000000000001" customHeight="1">
      <c r="G17" s="73"/>
      <c r="H17" s="73"/>
      <c r="I17" s="73"/>
      <c r="J17" s="74"/>
    </row>
    <row r="18" spans="1:12" s="75" customFormat="1" ht="20.100000000000001" customHeight="1">
      <c r="A18" s="100" t="s">
        <v>156</v>
      </c>
      <c r="B18" s="101" t="s">
        <v>164</v>
      </c>
      <c r="C18" s="101" t="s">
        <v>165</v>
      </c>
      <c r="D18" s="101" t="s">
        <v>81</v>
      </c>
      <c r="E18" s="102" t="s">
        <v>155</v>
      </c>
      <c r="F18" s="101" t="s">
        <v>90</v>
      </c>
      <c r="G18" s="101" t="str">
        <f>CONCATENATE(G1,"/",G2,"/",G3," °C")</f>
        <v>45/35/20 °C</v>
      </c>
    </row>
    <row r="19" spans="1:12" ht="20.100000000000001" customHeight="1">
      <c r="A19" s="76" t="s">
        <v>110</v>
      </c>
      <c r="B19" s="77">
        <v>547</v>
      </c>
      <c r="C19" s="77">
        <v>500</v>
      </c>
      <c r="D19" s="78">
        <v>6.5</v>
      </c>
      <c r="E19" s="104">
        <v>1.2090000000000001</v>
      </c>
      <c r="F19" s="79">
        <v>1207</v>
      </c>
      <c r="G19" s="77">
        <f>G6+950</f>
        <v>1032.713562272176</v>
      </c>
      <c r="H19" s="74"/>
      <c r="I19" s="74"/>
      <c r="J19" s="74"/>
      <c r="K19" s="74"/>
      <c r="L19" s="74"/>
    </row>
    <row r="20" spans="1:12" ht="20.100000000000001" customHeight="1">
      <c r="A20" s="76" t="s">
        <v>111</v>
      </c>
      <c r="B20" s="77">
        <v>862</v>
      </c>
      <c r="C20" s="77">
        <v>500</v>
      </c>
      <c r="D20" s="78">
        <v>8.6999999999999993</v>
      </c>
      <c r="E20" s="104">
        <v>1.254</v>
      </c>
      <c r="F20" s="79">
        <v>1367</v>
      </c>
      <c r="G20" s="77">
        <f t="shared" ref="G20:G29" si="1">G7+950</f>
        <v>1078.6630186186471</v>
      </c>
      <c r="H20" s="74"/>
      <c r="I20" s="74"/>
      <c r="J20" s="74"/>
      <c r="K20" s="74"/>
      <c r="L20" s="74"/>
    </row>
    <row r="21" spans="1:12" ht="20.100000000000001" customHeight="1">
      <c r="A21" s="76" t="s">
        <v>112</v>
      </c>
      <c r="B21" s="77">
        <v>1222</v>
      </c>
      <c r="C21" s="77">
        <v>500</v>
      </c>
      <c r="D21" s="78">
        <v>11.3</v>
      </c>
      <c r="E21" s="104">
        <v>1.2669999999999999</v>
      </c>
      <c r="F21" s="79">
        <v>1526</v>
      </c>
      <c r="G21" s="77">
        <f t="shared" si="1"/>
        <v>1125.5682620133423</v>
      </c>
      <c r="H21" s="74"/>
      <c r="I21" s="74"/>
      <c r="J21" s="74"/>
      <c r="K21" s="74"/>
      <c r="L21" s="74"/>
    </row>
    <row r="22" spans="1:12" ht="20.100000000000001" customHeight="1">
      <c r="A22" s="76" t="s">
        <v>113</v>
      </c>
      <c r="B22" s="77">
        <v>1222</v>
      </c>
      <c r="C22" s="77">
        <v>600</v>
      </c>
      <c r="D22" s="78">
        <v>12.9</v>
      </c>
      <c r="E22" s="104">
        <v>1.28</v>
      </c>
      <c r="F22" s="79">
        <v>1626</v>
      </c>
      <c r="G22" s="77">
        <f t="shared" si="1"/>
        <v>1153.5523251763786</v>
      </c>
      <c r="H22" s="74"/>
      <c r="I22" s="74"/>
      <c r="J22" s="74"/>
      <c r="K22" s="74"/>
      <c r="L22" s="74"/>
    </row>
    <row r="23" spans="1:12" ht="20.100000000000001" customHeight="1">
      <c r="A23" s="76" t="s">
        <v>114</v>
      </c>
      <c r="B23" s="77">
        <v>1222</v>
      </c>
      <c r="C23" s="77">
        <v>750</v>
      </c>
      <c r="D23" s="78">
        <v>14.9</v>
      </c>
      <c r="E23" s="104">
        <v>1.292</v>
      </c>
      <c r="F23" s="79">
        <v>1776</v>
      </c>
      <c r="G23" s="77">
        <f t="shared" si="1"/>
        <v>1195.9362274802231</v>
      </c>
      <c r="H23" s="74"/>
      <c r="I23" s="74"/>
      <c r="J23" s="74"/>
      <c r="K23" s="74"/>
      <c r="L23" s="74"/>
    </row>
    <row r="24" spans="1:12" ht="20.100000000000001" customHeight="1">
      <c r="A24" s="76" t="s">
        <v>115</v>
      </c>
      <c r="B24" s="77">
        <v>1537</v>
      </c>
      <c r="C24" s="77">
        <v>500</v>
      </c>
      <c r="D24" s="78">
        <v>13.5</v>
      </c>
      <c r="E24" s="104">
        <v>1.2789999999999999</v>
      </c>
      <c r="F24" s="79">
        <v>1668</v>
      </c>
      <c r="G24" s="77">
        <f t="shared" si="1"/>
        <v>1166.4018945813145</v>
      </c>
      <c r="H24" s="74"/>
      <c r="I24" s="74"/>
      <c r="J24" s="74"/>
      <c r="K24" s="74"/>
      <c r="L24" s="74"/>
    </row>
    <row r="25" spans="1:12" ht="20.100000000000001" customHeight="1">
      <c r="A25" s="76" t="s">
        <v>116</v>
      </c>
      <c r="B25" s="77">
        <v>1537</v>
      </c>
      <c r="C25" s="77">
        <v>600</v>
      </c>
      <c r="D25" s="78">
        <v>15.2</v>
      </c>
      <c r="E25" s="104">
        <v>1.288</v>
      </c>
      <c r="F25" s="79">
        <v>1792</v>
      </c>
      <c r="G25" s="77">
        <f t="shared" si="1"/>
        <v>1201.6422280656609</v>
      </c>
      <c r="H25" s="74"/>
      <c r="I25" s="74"/>
      <c r="J25" s="74"/>
      <c r="K25" s="74"/>
      <c r="L25" s="74"/>
    </row>
    <row r="26" spans="1:12" ht="20.100000000000001" customHeight="1">
      <c r="A26" s="76" t="s">
        <v>117</v>
      </c>
      <c r="B26" s="77">
        <v>1537</v>
      </c>
      <c r="C26" s="77">
        <v>750</v>
      </c>
      <c r="D26" s="78">
        <v>17.8</v>
      </c>
      <c r="E26" s="104">
        <v>1.2969999999999999</v>
      </c>
      <c r="F26" s="79">
        <v>1980</v>
      </c>
      <c r="G26" s="77">
        <f t="shared" si="1"/>
        <v>1255.2414239841546</v>
      </c>
      <c r="H26" s="74"/>
      <c r="I26" s="74"/>
      <c r="J26" s="74"/>
      <c r="K26" s="74"/>
      <c r="L26" s="74"/>
    </row>
    <row r="27" spans="1:12" ht="20.100000000000001" customHeight="1">
      <c r="A27" s="76" t="s">
        <v>118</v>
      </c>
      <c r="B27" s="77">
        <v>1807</v>
      </c>
      <c r="C27" s="77">
        <v>500</v>
      </c>
      <c r="D27" s="78">
        <v>15.6</v>
      </c>
      <c r="E27" s="104">
        <v>1.2909999999999999</v>
      </c>
      <c r="F27" s="79">
        <v>1816</v>
      </c>
      <c r="G27" s="77">
        <f t="shared" si="1"/>
        <v>1208.0878705338941</v>
      </c>
      <c r="H27" s="74"/>
      <c r="I27" s="74"/>
      <c r="J27" s="74"/>
      <c r="K27" s="74"/>
      <c r="L27" s="74"/>
    </row>
    <row r="28" spans="1:12" ht="20.100000000000001" customHeight="1">
      <c r="A28" s="76" t="s">
        <v>119</v>
      </c>
      <c r="B28" s="77">
        <v>1807</v>
      </c>
      <c r="C28" s="77">
        <v>600</v>
      </c>
      <c r="D28" s="78">
        <v>17.899999999999999</v>
      </c>
      <c r="E28" s="104">
        <v>1.296</v>
      </c>
      <c r="F28" s="79">
        <v>1964</v>
      </c>
      <c r="G28" s="77">
        <f t="shared" si="1"/>
        <v>1250.7817237403665</v>
      </c>
      <c r="H28" s="74"/>
      <c r="I28" s="74"/>
      <c r="J28" s="74"/>
      <c r="K28" s="74"/>
      <c r="L28" s="74"/>
    </row>
    <row r="29" spans="1:12" ht="20.100000000000001" customHeight="1">
      <c r="A29" s="76" t="s">
        <v>120</v>
      </c>
      <c r="B29" s="77">
        <v>1807</v>
      </c>
      <c r="C29" s="77">
        <v>750</v>
      </c>
      <c r="D29" s="78">
        <v>20.9</v>
      </c>
      <c r="E29" s="104">
        <v>1.302</v>
      </c>
      <c r="F29" s="79">
        <v>2187</v>
      </c>
      <c r="G29" s="77">
        <f t="shared" si="1"/>
        <v>1314.8713238784298</v>
      </c>
      <c r="H29" s="74"/>
      <c r="I29" s="74"/>
      <c r="J29" s="74"/>
      <c r="K29" s="74"/>
      <c r="L29" s="74"/>
    </row>
    <row r="30" spans="1:12" s="99" customFormat="1" ht="20.100000000000001" customHeight="1">
      <c r="A30" s="96"/>
      <c r="B30" s="89"/>
      <c r="C30" s="89"/>
      <c r="D30" s="89"/>
      <c r="E30" s="90"/>
      <c r="F30" s="90"/>
      <c r="G30" s="97"/>
      <c r="H30" s="98"/>
    </row>
    <row r="31" spans="1:12" s="21" customFormat="1" ht="20.100000000000001" customHeight="1">
      <c r="A31" s="100" t="s">
        <v>157</v>
      </c>
      <c r="B31" s="101" t="s">
        <v>164</v>
      </c>
      <c r="C31" s="101" t="s">
        <v>165</v>
      </c>
      <c r="D31" s="101" t="s">
        <v>81</v>
      </c>
      <c r="E31" s="102" t="s">
        <v>155</v>
      </c>
      <c r="F31" s="101" t="s">
        <v>90</v>
      </c>
      <c r="G31" s="101" t="str">
        <f>CONCATENATE(G1,"/",G2,"/",G3," °C")</f>
        <v>45/35/20 °C</v>
      </c>
      <c r="I31" s="105"/>
    </row>
    <row r="32" spans="1:12" ht="20.100000000000001" customHeight="1">
      <c r="A32" s="106" t="s">
        <v>22</v>
      </c>
      <c r="B32" s="107">
        <v>547</v>
      </c>
      <c r="C32" s="107">
        <v>500</v>
      </c>
      <c r="D32" s="82">
        <v>4.0999999999999996</v>
      </c>
      <c r="E32" s="108">
        <v>1.226</v>
      </c>
      <c r="F32" s="109">
        <v>266</v>
      </c>
      <c r="G32" s="109">
        <f t="shared" ref="G32:G42" si="2">F32*($J$2^E32)</f>
        <v>84.256247471065251</v>
      </c>
      <c r="H32" s="74"/>
      <c r="I32" s="36"/>
      <c r="J32" s="74"/>
      <c r="K32" s="74"/>
      <c r="L32" s="74"/>
    </row>
    <row r="33" spans="1:12" ht="20.100000000000001" customHeight="1">
      <c r="A33" s="81" t="s">
        <v>23</v>
      </c>
      <c r="B33" s="77">
        <v>862</v>
      </c>
      <c r="C33" s="77">
        <v>500</v>
      </c>
      <c r="D33" s="70">
        <v>6.2</v>
      </c>
      <c r="E33" s="104">
        <v>1.234</v>
      </c>
      <c r="F33" s="77">
        <v>397</v>
      </c>
      <c r="G33" s="77">
        <f t="shared" si="2"/>
        <v>124.8110514107115</v>
      </c>
      <c r="H33" s="74"/>
      <c r="I33" s="36"/>
      <c r="J33" s="74"/>
      <c r="K33" s="74"/>
      <c r="L33" s="74"/>
    </row>
    <row r="34" spans="1:12" ht="20.100000000000001" customHeight="1">
      <c r="A34" s="81" t="s">
        <v>24</v>
      </c>
      <c r="B34" s="77">
        <v>1222</v>
      </c>
      <c r="C34" s="77">
        <v>500</v>
      </c>
      <c r="D34" s="70">
        <v>8.8000000000000007</v>
      </c>
      <c r="E34" s="104">
        <v>1.244</v>
      </c>
      <c r="F34" s="77">
        <v>552</v>
      </c>
      <c r="G34" s="77">
        <f t="shared" si="2"/>
        <v>171.92110184524398</v>
      </c>
      <c r="H34" s="74"/>
      <c r="I34" s="36"/>
      <c r="J34" s="74"/>
      <c r="K34" s="74"/>
      <c r="L34" s="74"/>
    </row>
    <row r="35" spans="1:12" ht="20.100000000000001" customHeight="1">
      <c r="A35" s="81" t="s">
        <v>25</v>
      </c>
      <c r="B35" s="77">
        <v>1222</v>
      </c>
      <c r="C35" s="77">
        <v>600</v>
      </c>
      <c r="D35" s="70">
        <v>16.670000000000002</v>
      </c>
      <c r="E35" s="104">
        <v>1.2410000000000001</v>
      </c>
      <c r="F35" s="77">
        <v>676</v>
      </c>
      <c r="G35" s="77">
        <f t="shared" si="2"/>
        <v>211.13417332097725</v>
      </c>
      <c r="H35" s="74"/>
      <c r="I35" s="36"/>
      <c r="J35" s="74"/>
      <c r="K35" s="74"/>
      <c r="L35" s="74"/>
    </row>
    <row r="36" spans="1:12" ht="20.100000000000001" customHeight="1">
      <c r="A36" s="106" t="s">
        <v>26</v>
      </c>
      <c r="B36" s="107">
        <v>1222</v>
      </c>
      <c r="C36" s="107">
        <v>750</v>
      </c>
      <c r="D36" s="82">
        <v>15.87</v>
      </c>
      <c r="E36" s="108">
        <v>1.2390000000000001</v>
      </c>
      <c r="F36" s="109">
        <v>826</v>
      </c>
      <c r="G36" s="109">
        <f t="shared" si="2"/>
        <v>258.46775394738154</v>
      </c>
      <c r="H36" s="74"/>
      <c r="I36" s="36"/>
      <c r="J36" s="74"/>
      <c r="K36" s="74"/>
      <c r="L36" s="74"/>
    </row>
    <row r="37" spans="1:12" ht="20.100000000000001" customHeight="1">
      <c r="A37" s="81" t="s">
        <v>27</v>
      </c>
      <c r="B37" s="77">
        <v>1537</v>
      </c>
      <c r="C37" s="77">
        <v>500</v>
      </c>
      <c r="D37" s="70">
        <v>21.8</v>
      </c>
      <c r="E37" s="104">
        <v>1.252</v>
      </c>
      <c r="F37" s="77">
        <v>718</v>
      </c>
      <c r="G37" s="77">
        <f t="shared" si="2"/>
        <v>221.95074697398707</v>
      </c>
      <c r="H37" s="74"/>
      <c r="I37" s="36"/>
      <c r="J37" s="74"/>
      <c r="K37" s="74"/>
      <c r="L37" s="74"/>
    </row>
    <row r="38" spans="1:12" ht="20.100000000000001" customHeight="1">
      <c r="A38" s="81" t="s">
        <v>28</v>
      </c>
      <c r="B38" s="77">
        <v>1537</v>
      </c>
      <c r="C38" s="77">
        <v>600</v>
      </c>
      <c r="D38" s="70">
        <v>12.7</v>
      </c>
      <c r="E38" s="104">
        <v>1.246</v>
      </c>
      <c r="F38" s="77">
        <v>804</v>
      </c>
      <c r="G38" s="77">
        <f t="shared" si="2"/>
        <v>249.93764392050838</v>
      </c>
      <c r="H38" s="74"/>
      <c r="I38" s="36"/>
      <c r="J38" s="74"/>
      <c r="K38" s="74"/>
      <c r="L38" s="74"/>
    </row>
    <row r="39" spans="1:12" ht="20.100000000000001" customHeight="1">
      <c r="A39" s="106" t="s">
        <v>29</v>
      </c>
      <c r="B39" s="107">
        <v>1537</v>
      </c>
      <c r="C39" s="107">
        <v>750</v>
      </c>
      <c r="D39" s="82">
        <v>15.3</v>
      </c>
      <c r="E39" s="108">
        <v>1.2390000000000001</v>
      </c>
      <c r="F39" s="109">
        <v>976</v>
      </c>
      <c r="G39" s="109">
        <f t="shared" si="2"/>
        <v>305.40499740029588</v>
      </c>
      <c r="H39" s="74"/>
      <c r="I39" s="36"/>
      <c r="J39" s="74"/>
      <c r="K39" s="74"/>
      <c r="L39" s="74"/>
    </row>
    <row r="40" spans="1:12" ht="20.100000000000001" customHeight="1">
      <c r="A40" s="81" t="s">
        <v>30</v>
      </c>
      <c r="B40" s="77">
        <v>1807</v>
      </c>
      <c r="C40" s="77">
        <v>500</v>
      </c>
      <c r="D40" s="70">
        <v>13.1</v>
      </c>
      <c r="E40" s="104">
        <v>1.26</v>
      </c>
      <c r="F40" s="77">
        <v>830</v>
      </c>
      <c r="G40" s="77">
        <f t="shared" si="2"/>
        <v>254.65506448605046</v>
      </c>
      <c r="H40" s="74"/>
      <c r="I40" s="36"/>
      <c r="J40" s="74"/>
      <c r="K40" s="74"/>
      <c r="L40" s="74"/>
    </row>
    <row r="41" spans="1:12" ht="20.100000000000001" customHeight="1">
      <c r="A41" s="81" t="s">
        <v>31</v>
      </c>
      <c r="B41" s="77">
        <v>1807</v>
      </c>
      <c r="C41" s="77">
        <v>600</v>
      </c>
      <c r="D41" s="70">
        <v>14.9</v>
      </c>
      <c r="E41" s="104">
        <v>1.25</v>
      </c>
      <c r="F41" s="77">
        <v>962</v>
      </c>
      <c r="G41" s="77">
        <f t="shared" si="2"/>
        <v>297.9351365525801</v>
      </c>
      <c r="H41" s="74"/>
      <c r="I41" s="36"/>
      <c r="J41" s="74"/>
      <c r="K41" s="74"/>
      <c r="L41" s="74"/>
    </row>
    <row r="42" spans="1:12" ht="20.100000000000001" customHeight="1">
      <c r="A42" s="106" t="s">
        <v>32</v>
      </c>
      <c r="B42" s="107">
        <v>1807</v>
      </c>
      <c r="C42" s="107">
        <v>750</v>
      </c>
      <c r="D42" s="82">
        <v>17.600000000000001</v>
      </c>
      <c r="E42" s="108">
        <v>1.24</v>
      </c>
      <c r="F42" s="109">
        <v>1161</v>
      </c>
      <c r="G42" s="109">
        <f t="shared" si="2"/>
        <v>362.95375899933322</v>
      </c>
      <c r="H42" s="74"/>
      <c r="I42" s="36"/>
      <c r="J42" s="74"/>
      <c r="K42" s="74"/>
      <c r="L42" s="74"/>
    </row>
    <row r="43" spans="1:12" ht="20.100000000000001" customHeight="1">
      <c r="I43" s="33"/>
      <c r="J43" s="36"/>
      <c r="L43" s="74"/>
    </row>
    <row r="44" spans="1:12" ht="20.100000000000001" customHeight="1">
      <c r="A44" s="100" t="s">
        <v>158</v>
      </c>
      <c r="B44" s="101" t="s">
        <v>164</v>
      </c>
      <c r="C44" s="101" t="s">
        <v>165</v>
      </c>
      <c r="D44" s="101" t="s">
        <v>81</v>
      </c>
      <c r="E44" s="102" t="s">
        <v>155</v>
      </c>
      <c r="F44" s="101" t="s">
        <v>90</v>
      </c>
      <c r="G44" s="101" t="str">
        <f>CONCATENATE(G1,"/",G2,"/",G3," °C")</f>
        <v>45/35/20 °C</v>
      </c>
      <c r="H44" s="74"/>
      <c r="I44" s="36"/>
      <c r="J44" s="74"/>
      <c r="K44" s="74"/>
      <c r="L44" s="74"/>
    </row>
    <row r="45" spans="1:12" ht="20.100000000000001" customHeight="1">
      <c r="A45" s="106" t="s">
        <v>82</v>
      </c>
      <c r="B45" s="107">
        <v>760</v>
      </c>
      <c r="C45" s="107">
        <v>500</v>
      </c>
      <c r="D45" s="82">
        <v>7</v>
      </c>
      <c r="E45" s="108">
        <v>1.208</v>
      </c>
      <c r="F45" s="109">
        <v>258</v>
      </c>
      <c r="G45" s="109">
        <f>F45*($J$2^E45)</f>
        <v>83.113304650909356</v>
      </c>
      <c r="H45" s="74"/>
      <c r="I45" s="36"/>
      <c r="J45" s="74"/>
      <c r="K45" s="74"/>
      <c r="L45" s="74"/>
    </row>
    <row r="46" spans="1:12" ht="20.100000000000001" customHeight="1">
      <c r="A46" s="81" t="s">
        <v>83</v>
      </c>
      <c r="B46" s="77">
        <v>1150</v>
      </c>
      <c r="C46" s="77">
        <v>500</v>
      </c>
      <c r="D46" s="70">
        <v>10.1</v>
      </c>
      <c r="E46" s="104">
        <v>1.26</v>
      </c>
      <c r="F46" s="77">
        <v>354</v>
      </c>
      <c r="G46" s="77">
        <f>F46*($J$2^E46)</f>
        <v>108.61191906995406</v>
      </c>
      <c r="H46" s="74"/>
      <c r="I46" s="36"/>
      <c r="J46" s="74"/>
      <c r="K46" s="74"/>
      <c r="L46" s="74"/>
    </row>
    <row r="47" spans="1:12" ht="20.100000000000001" customHeight="1">
      <c r="A47" s="81" t="s">
        <v>84</v>
      </c>
      <c r="B47" s="77">
        <v>1450</v>
      </c>
      <c r="C47" s="77">
        <v>600</v>
      </c>
      <c r="D47" s="70">
        <v>14</v>
      </c>
      <c r="E47" s="104">
        <v>1.25</v>
      </c>
      <c r="F47" s="77">
        <v>508</v>
      </c>
      <c r="G47" s="77">
        <f>F47*($J$2^E47)</f>
        <v>157.32957314834792</v>
      </c>
      <c r="H47" s="74"/>
      <c r="I47" s="36"/>
      <c r="J47" s="74"/>
      <c r="K47" s="74"/>
      <c r="L47" s="74"/>
    </row>
    <row r="48" spans="1:12" ht="20.100000000000001" customHeight="1">
      <c r="A48" s="81" t="s">
        <v>85</v>
      </c>
      <c r="B48" s="77">
        <v>1750</v>
      </c>
      <c r="C48" s="77">
        <v>600</v>
      </c>
      <c r="D48" s="70">
        <v>16.899999999999999</v>
      </c>
      <c r="E48" s="104">
        <v>1.24</v>
      </c>
      <c r="F48" s="77">
        <v>635</v>
      </c>
      <c r="G48" s="77">
        <f>F48*($J$2^E48)</f>
        <v>198.51476052073781</v>
      </c>
      <c r="H48" s="74"/>
      <c r="I48" s="36"/>
      <c r="J48" s="74"/>
      <c r="K48" s="74"/>
      <c r="L48" s="74"/>
    </row>
    <row r="49" spans="1:10" ht="20.100000000000001" customHeight="1">
      <c r="J49" s="36"/>
    </row>
    <row r="50" spans="1:10" ht="20.100000000000001" customHeight="1">
      <c r="A50" s="86" t="s">
        <v>0</v>
      </c>
      <c r="B50" s="85"/>
      <c r="C50" s="85"/>
      <c r="J50" s="36"/>
    </row>
    <row r="51" spans="1:10" ht="20.100000000000001" customHeight="1">
      <c r="J51" s="36"/>
    </row>
    <row r="52" spans="1:10" ht="20.100000000000001" customHeight="1">
      <c r="A52" s="145" t="s">
        <v>191</v>
      </c>
      <c r="J52" s="36"/>
    </row>
    <row r="53" spans="1:10" ht="20.100000000000001" customHeight="1">
      <c r="J53" s="36"/>
    </row>
    <row r="54" spans="1:10" ht="20.100000000000001" customHeight="1">
      <c r="J54" s="36"/>
    </row>
    <row r="55" spans="1:10" ht="20.100000000000001" customHeight="1">
      <c r="J55" s="36"/>
    </row>
    <row r="56" spans="1:10" ht="20.100000000000001" customHeight="1">
      <c r="J56" s="36"/>
    </row>
    <row r="57" spans="1:10" ht="20.100000000000001" customHeight="1">
      <c r="J57" s="36"/>
    </row>
    <row r="58" spans="1:10" ht="20.100000000000001" customHeight="1">
      <c r="J58" s="36"/>
    </row>
    <row r="59" spans="1:10" ht="20.100000000000001" customHeight="1">
      <c r="J59" s="36"/>
    </row>
    <row r="60" spans="1:10" ht="20.100000000000001" customHeight="1">
      <c r="J60" s="36"/>
    </row>
  </sheetData>
  <phoneticPr fontId="0" type="noConversion"/>
  <pageMargins left="0.75" right="0.75" top="1" bottom="1" header="0.5" footer="0.5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5"/>
  <sheetViews>
    <sheetView workbookViewId="0"/>
  </sheetViews>
  <sheetFormatPr defaultRowHeight="20.100000000000001" customHeight="1"/>
  <cols>
    <col min="1" max="1" width="48.33203125" style="1" bestFit="1" customWidth="1"/>
    <col min="2" max="2" width="14.6640625" style="1" bestFit="1" customWidth="1"/>
    <col min="3" max="3" width="15.33203125" style="1" bestFit="1" customWidth="1"/>
    <col min="4" max="4" width="13.88671875" style="1" bestFit="1" customWidth="1"/>
    <col min="5" max="5" width="16.44140625" style="1" bestFit="1" customWidth="1"/>
    <col min="6" max="6" width="18" style="1" bestFit="1" customWidth="1"/>
    <col min="7" max="7" width="10.6640625" style="5" bestFit="1" customWidth="1"/>
    <col min="8" max="9" width="10.6640625" style="5" customWidth="1"/>
    <col min="10" max="10" width="10.6640625" style="35" customWidth="1"/>
    <col min="11" max="13" width="10.6640625" customWidth="1"/>
  </cols>
  <sheetData>
    <row r="1" spans="1:14" ht="20.100000000000001" customHeight="1">
      <c r="A1" s="46" t="s">
        <v>195</v>
      </c>
      <c r="B1" s="6"/>
      <c r="C1" s="6"/>
      <c r="D1"/>
      <c r="E1"/>
      <c r="F1" s="68" t="s">
        <v>97</v>
      </c>
      <c r="G1" s="45">
        <v>45</v>
      </c>
      <c r="I1"/>
      <c r="J1" s="38">
        <f>(G1+G2)/2-G3</f>
        <v>20</v>
      </c>
      <c r="K1" s="39">
        <f>(G1-G2)/LN((G1-G3)/(G2-G3))</f>
        <v>19.576151889712175</v>
      </c>
      <c r="L1" s="39">
        <f>(G2-G3)/(G1-G3)</f>
        <v>0.6</v>
      </c>
      <c r="M1" s="40"/>
      <c r="N1" s="40"/>
    </row>
    <row r="2" spans="1:14" ht="20.100000000000001" customHeight="1">
      <c r="A2" s="9"/>
      <c r="B2" s="6"/>
      <c r="C2" s="6"/>
      <c r="D2"/>
      <c r="E2"/>
      <c r="F2" s="68" t="s">
        <v>96</v>
      </c>
      <c r="G2" s="45">
        <v>35</v>
      </c>
      <c r="I2"/>
      <c r="J2" s="41">
        <f>IF(L1&gt;=0.7,(J1)/50,K1/50)</f>
        <v>0.39152303779424352</v>
      </c>
      <c r="K2" s="39"/>
      <c r="L2" s="40"/>
      <c r="M2" s="40"/>
      <c r="N2" s="40"/>
    </row>
    <row r="3" spans="1:14" ht="20.100000000000001" customHeight="1">
      <c r="A3" s="10"/>
      <c r="B3" s="7"/>
      <c r="C3" s="7"/>
      <c r="D3"/>
      <c r="E3"/>
      <c r="F3" s="68" t="s">
        <v>98</v>
      </c>
      <c r="G3" s="45">
        <v>20</v>
      </c>
      <c r="I3"/>
      <c r="J3" s="39"/>
      <c r="K3" s="39"/>
      <c r="L3" s="40"/>
      <c r="M3" s="40"/>
      <c r="N3" s="40"/>
    </row>
    <row r="5" spans="1:14" s="22" customFormat="1" ht="20.100000000000001" customHeight="1">
      <c r="A5" s="100" t="s">
        <v>159</v>
      </c>
      <c r="B5" s="101" t="s">
        <v>164</v>
      </c>
      <c r="C5" s="101" t="s">
        <v>165</v>
      </c>
      <c r="D5" s="101" t="s">
        <v>81</v>
      </c>
      <c r="E5" s="102" t="s">
        <v>155</v>
      </c>
      <c r="F5" s="101" t="s">
        <v>90</v>
      </c>
      <c r="G5" s="101" t="str">
        <f>CONCATENATE(G1,"/",G2,"/",G3," °C")</f>
        <v>45/35/20 °C</v>
      </c>
    </row>
    <row r="6" spans="1:14" ht="20.100000000000001" customHeight="1">
      <c r="A6" s="80" t="s">
        <v>33</v>
      </c>
      <c r="B6" s="48">
        <v>547</v>
      </c>
      <c r="C6" s="48">
        <v>500</v>
      </c>
      <c r="D6" s="49">
        <v>4.0999999999999996</v>
      </c>
      <c r="E6" s="57">
        <v>1.2230000000000001</v>
      </c>
      <c r="F6" s="48">
        <v>265</v>
      </c>
      <c r="G6" s="48">
        <f t="shared" ref="G6:G16" si="0">F6*($J$2^E6)</f>
        <v>84.175960051723948</v>
      </c>
      <c r="H6"/>
      <c r="I6"/>
      <c r="J6"/>
    </row>
    <row r="7" spans="1:14" ht="20.100000000000001" customHeight="1">
      <c r="A7" s="80" t="s">
        <v>34</v>
      </c>
      <c r="B7" s="48">
        <v>862</v>
      </c>
      <c r="C7" s="48">
        <v>500</v>
      </c>
      <c r="D7" s="49">
        <v>6.2</v>
      </c>
      <c r="E7" s="57">
        <v>1.238</v>
      </c>
      <c r="F7" s="48">
        <v>421</v>
      </c>
      <c r="G7" s="48">
        <f t="shared" si="0"/>
        <v>131.86078596888581</v>
      </c>
      <c r="H7"/>
      <c r="I7"/>
      <c r="J7"/>
    </row>
    <row r="8" spans="1:14" ht="20.100000000000001" customHeight="1">
      <c r="A8" s="80" t="s">
        <v>35</v>
      </c>
      <c r="B8" s="48">
        <v>1222</v>
      </c>
      <c r="C8" s="48">
        <v>500</v>
      </c>
      <c r="D8" s="49">
        <v>8.8000000000000007</v>
      </c>
      <c r="E8" s="57">
        <v>1.236</v>
      </c>
      <c r="F8" s="48">
        <v>587</v>
      </c>
      <c r="G8" s="48">
        <f t="shared" si="0"/>
        <v>184.19852612300315</v>
      </c>
      <c r="H8"/>
      <c r="I8"/>
      <c r="J8"/>
    </row>
    <row r="9" spans="1:14" ht="20.100000000000001" customHeight="1">
      <c r="A9" s="80" t="s">
        <v>36</v>
      </c>
      <c r="B9" s="48">
        <v>1222</v>
      </c>
      <c r="C9" s="48">
        <v>600</v>
      </c>
      <c r="D9" s="49">
        <v>17</v>
      </c>
      <c r="E9" s="57">
        <v>1.2569999999999999</v>
      </c>
      <c r="F9" s="48">
        <v>689</v>
      </c>
      <c r="G9" s="48">
        <f t="shared" si="0"/>
        <v>211.98990256849217</v>
      </c>
      <c r="H9"/>
      <c r="I9"/>
      <c r="J9"/>
    </row>
    <row r="10" spans="1:14" ht="20.100000000000001" customHeight="1">
      <c r="A10" s="80" t="s">
        <v>37</v>
      </c>
      <c r="B10" s="48">
        <v>1222</v>
      </c>
      <c r="C10" s="48">
        <v>750</v>
      </c>
      <c r="D10" s="49">
        <v>19.600000000000001</v>
      </c>
      <c r="E10" s="57">
        <v>1.2789999999999999</v>
      </c>
      <c r="F10" s="48">
        <v>843</v>
      </c>
      <c r="G10" s="48">
        <f t="shared" si="0"/>
        <v>254.07631912541521</v>
      </c>
      <c r="H10"/>
      <c r="I10"/>
      <c r="J10"/>
    </row>
    <row r="11" spans="1:14" ht="20.100000000000001" customHeight="1">
      <c r="A11" s="80" t="s">
        <v>38</v>
      </c>
      <c r="B11" s="48">
        <v>1537</v>
      </c>
      <c r="C11" s="48">
        <v>500</v>
      </c>
      <c r="D11" s="49">
        <v>22</v>
      </c>
      <c r="E11" s="57">
        <v>1.234</v>
      </c>
      <c r="F11" s="48">
        <v>726</v>
      </c>
      <c r="G11" s="48">
        <f t="shared" si="0"/>
        <v>228.24388746643967</v>
      </c>
      <c r="H11"/>
      <c r="I11"/>
      <c r="J11"/>
    </row>
    <row r="12" spans="1:14" ht="20.100000000000001" customHeight="1">
      <c r="A12" s="80" t="s">
        <v>39</v>
      </c>
      <c r="B12" s="48">
        <v>1537</v>
      </c>
      <c r="C12" s="48">
        <v>600</v>
      </c>
      <c r="D12" s="49">
        <v>12.7</v>
      </c>
      <c r="E12" s="57">
        <v>1.258</v>
      </c>
      <c r="F12" s="48">
        <v>856</v>
      </c>
      <c r="G12" s="48">
        <f t="shared" si="0"/>
        <v>263.12521942394631</v>
      </c>
      <c r="H12"/>
      <c r="I12"/>
      <c r="J12"/>
    </row>
    <row r="13" spans="1:14" ht="20.100000000000001" customHeight="1">
      <c r="A13" s="80" t="s">
        <v>40</v>
      </c>
      <c r="B13" s="48">
        <v>1537</v>
      </c>
      <c r="C13" s="48">
        <v>750</v>
      </c>
      <c r="D13" s="49">
        <v>15.3</v>
      </c>
      <c r="E13" s="57">
        <v>1.282</v>
      </c>
      <c r="F13" s="48">
        <v>1051</v>
      </c>
      <c r="G13" s="48">
        <f t="shared" si="0"/>
        <v>315.87670740064902</v>
      </c>
      <c r="H13"/>
      <c r="I13"/>
      <c r="J13"/>
    </row>
    <row r="14" spans="1:14" ht="20.100000000000001" customHeight="1">
      <c r="A14" s="80" t="s">
        <v>41</v>
      </c>
      <c r="B14" s="48">
        <v>1807</v>
      </c>
      <c r="C14" s="48">
        <v>500</v>
      </c>
      <c r="D14" s="49">
        <v>13.1</v>
      </c>
      <c r="E14" s="57">
        <v>1.232</v>
      </c>
      <c r="F14" s="48">
        <v>862</v>
      </c>
      <c r="G14" s="48">
        <f t="shared" si="0"/>
        <v>271.50903497213619</v>
      </c>
      <c r="H14"/>
      <c r="I14"/>
      <c r="J14"/>
    </row>
    <row r="15" spans="1:14" ht="20.100000000000001" customHeight="1">
      <c r="A15" s="80" t="s">
        <v>42</v>
      </c>
      <c r="B15" s="48">
        <v>1807</v>
      </c>
      <c r="C15" s="48">
        <v>600</v>
      </c>
      <c r="D15" s="49">
        <v>14.9</v>
      </c>
      <c r="E15" s="57">
        <v>1.258</v>
      </c>
      <c r="F15" s="48">
        <v>1022</v>
      </c>
      <c r="G15" s="48">
        <f t="shared" si="0"/>
        <v>314.15183907859006</v>
      </c>
      <c r="H15"/>
      <c r="I15"/>
      <c r="J15"/>
    </row>
    <row r="16" spans="1:14" ht="20.100000000000001" customHeight="1">
      <c r="A16" s="80" t="s">
        <v>43</v>
      </c>
      <c r="B16" s="48">
        <v>1807</v>
      </c>
      <c r="C16" s="48">
        <v>750</v>
      </c>
      <c r="D16" s="49">
        <v>17.600000000000001</v>
      </c>
      <c r="E16" s="57">
        <v>1.2849999999999999</v>
      </c>
      <c r="F16" s="48">
        <v>1261</v>
      </c>
      <c r="G16" s="48">
        <f t="shared" si="0"/>
        <v>377.92728270817395</v>
      </c>
      <c r="H16"/>
      <c r="I16"/>
      <c r="J16"/>
    </row>
    <row r="17" spans="1:10" ht="20.100000000000001" customHeight="1">
      <c r="A17" s="27"/>
      <c r="B17" s="27"/>
      <c r="C17" s="27"/>
      <c r="D17" s="27"/>
      <c r="E17" s="28"/>
      <c r="F17" s="28"/>
      <c r="G17" s="28"/>
      <c r="H17" s="35"/>
      <c r="I17"/>
      <c r="J17"/>
    </row>
    <row r="18" spans="1:10" s="23" customFormat="1" ht="20.100000000000001" customHeight="1">
      <c r="A18" s="100" t="s">
        <v>160</v>
      </c>
      <c r="B18" s="101" t="s">
        <v>164</v>
      </c>
      <c r="C18" s="101" t="s">
        <v>165</v>
      </c>
      <c r="D18" s="101" t="s">
        <v>81</v>
      </c>
      <c r="E18" s="102" t="s">
        <v>155</v>
      </c>
      <c r="F18" s="101" t="s">
        <v>90</v>
      </c>
      <c r="G18" s="101" t="str">
        <f>CONCATENATE(G1,"/",G2,"/",G3," °C")</f>
        <v>45/35/20 °C</v>
      </c>
    </row>
    <row r="19" spans="1:10" ht="20.100000000000001" customHeight="1">
      <c r="A19" s="83" t="s">
        <v>44</v>
      </c>
      <c r="B19" s="54">
        <v>547</v>
      </c>
      <c r="C19" s="54">
        <v>500</v>
      </c>
      <c r="D19" s="55">
        <v>4.0999999999999996</v>
      </c>
      <c r="E19" s="64">
        <v>1.226</v>
      </c>
      <c r="F19" s="53">
        <v>266</v>
      </c>
      <c r="G19" s="53">
        <f t="shared" ref="G19:G29" si="1">F19*($J$2^E19)</f>
        <v>84.256247471065251</v>
      </c>
      <c r="H19"/>
      <c r="I19"/>
      <c r="J19"/>
    </row>
    <row r="20" spans="1:10" ht="20.100000000000001" customHeight="1">
      <c r="A20" s="80" t="s">
        <v>45</v>
      </c>
      <c r="B20" s="48">
        <v>862</v>
      </c>
      <c r="C20" s="48">
        <v>500</v>
      </c>
      <c r="D20" s="49">
        <v>6.2</v>
      </c>
      <c r="E20" s="57">
        <v>1.234</v>
      </c>
      <c r="F20" s="48">
        <v>397</v>
      </c>
      <c r="G20" s="48">
        <f t="shared" si="1"/>
        <v>124.8110514107115</v>
      </c>
      <c r="H20"/>
      <c r="I20"/>
      <c r="J20"/>
    </row>
    <row r="21" spans="1:10" ht="20.100000000000001" customHeight="1">
      <c r="A21" s="80" t="s">
        <v>46</v>
      </c>
      <c r="B21" s="48">
        <v>1222</v>
      </c>
      <c r="C21" s="48">
        <v>500</v>
      </c>
      <c r="D21" s="49">
        <v>8.8000000000000007</v>
      </c>
      <c r="E21" s="57">
        <v>1.244</v>
      </c>
      <c r="F21" s="48">
        <v>552</v>
      </c>
      <c r="G21" s="48">
        <f t="shared" si="1"/>
        <v>171.92110184524398</v>
      </c>
      <c r="H21"/>
      <c r="I21"/>
      <c r="J21"/>
    </row>
    <row r="22" spans="1:10" ht="20.100000000000001" customHeight="1">
      <c r="A22" s="80" t="s">
        <v>47</v>
      </c>
      <c r="B22" s="48">
        <v>1222</v>
      </c>
      <c r="C22" s="48">
        <v>600</v>
      </c>
      <c r="D22" s="49">
        <v>17</v>
      </c>
      <c r="E22" s="57">
        <v>1.2410000000000001</v>
      </c>
      <c r="F22" s="48">
        <v>647</v>
      </c>
      <c r="G22" s="48">
        <f t="shared" si="1"/>
        <v>202.07664221697084</v>
      </c>
      <c r="H22"/>
      <c r="I22"/>
      <c r="J22"/>
    </row>
    <row r="23" spans="1:10" ht="20.100000000000001" customHeight="1">
      <c r="A23" s="83" t="s">
        <v>48</v>
      </c>
      <c r="B23" s="54">
        <v>1222</v>
      </c>
      <c r="C23" s="54">
        <v>750</v>
      </c>
      <c r="D23" s="52">
        <v>19.600000000000001</v>
      </c>
      <c r="E23" s="64">
        <v>1.2390000000000001</v>
      </c>
      <c r="F23" s="53">
        <v>790</v>
      </c>
      <c r="G23" s="53">
        <f t="shared" si="1"/>
        <v>247.20281551868212</v>
      </c>
      <c r="H23"/>
      <c r="I23"/>
      <c r="J23"/>
    </row>
    <row r="24" spans="1:10" ht="20.100000000000001" customHeight="1">
      <c r="A24" s="80" t="s">
        <v>49</v>
      </c>
      <c r="B24" s="48">
        <v>1537</v>
      </c>
      <c r="C24" s="48">
        <v>500</v>
      </c>
      <c r="D24" s="49">
        <v>22</v>
      </c>
      <c r="E24" s="57">
        <v>1.252</v>
      </c>
      <c r="F24" s="48">
        <v>689</v>
      </c>
      <c r="G24" s="48">
        <f t="shared" si="1"/>
        <v>212.98616248617981</v>
      </c>
      <c r="H24"/>
      <c r="I24"/>
      <c r="J24"/>
    </row>
    <row r="25" spans="1:10" ht="20.100000000000001" customHeight="1">
      <c r="A25" s="80" t="s">
        <v>50</v>
      </c>
      <c r="B25" s="48">
        <v>1537</v>
      </c>
      <c r="C25" s="48">
        <v>600</v>
      </c>
      <c r="D25" s="49">
        <v>12.7</v>
      </c>
      <c r="E25" s="57">
        <v>1.246</v>
      </c>
      <c r="F25" s="48">
        <v>804</v>
      </c>
      <c r="G25" s="48">
        <f t="shared" si="1"/>
        <v>249.93764392050838</v>
      </c>
      <c r="H25"/>
      <c r="I25"/>
      <c r="J25"/>
    </row>
    <row r="26" spans="1:10" ht="20.100000000000001" customHeight="1">
      <c r="A26" s="83" t="s">
        <v>51</v>
      </c>
      <c r="B26" s="54">
        <v>1537</v>
      </c>
      <c r="C26" s="54">
        <v>750</v>
      </c>
      <c r="D26" s="55">
        <v>15.3</v>
      </c>
      <c r="E26" s="64">
        <v>1.2390000000000001</v>
      </c>
      <c r="F26" s="53">
        <v>976</v>
      </c>
      <c r="G26" s="53">
        <f t="shared" si="1"/>
        <v>305.40499740029588</v>
      </c>
      <c r="H26"/>
      <c r="I26"/>
      <c r="J26"/>
    </row>
    <row r="27" spans="1:10" ht="20.100000000000001" customHeight="1">
      <c r="A27" s="80" t="s">
        <v>52</v>
      </c>
      <c r="B27" s="48">
        <v>1807</v>
      </c>
      <c r="C27" s="48">
        <v>500</v>
      </c>
      <c r="D27" s="49">
        <v>13.1</v>
      </c>
      <c r="E27" s="57">
        <v>1.26</v>
      </c>
      <c r="F27" s="48">
        <v>830</v>
      </c>
      <c r="G27" s="48">
        <f t="shared" si="1"/>
        <v>254.65506448605046</v>
      </c>
      <c r="H27"/>
      <c r="I27"/>
      <c r="J27"/>
    </row>
    <row r="28" spans="1:10" ht="20.100000000000001" customHeight="1">
      <c r="A28" s="80" t="s">
        <v>53</v>
      </c>
      <c r="B28" s="48">
        <v>1807</v>
      </c>
      <c r="C28" s="48">
        <v>600</v>
      </c>
      <c r="D28" s="49">
        <v>14.9</v>
      </c>
      <c r="E28" s="57">
        <v>1.25</v>
      </c>
      <c r="F28" s="48">
        <v>962</v>
      </c>
      <c r="G28" s="48">
        <f t="shared" si="1"/>
        <v>297.9351365525801</v>
      </c>
      <c r="H28"/>
      <c r="I28"/>
      <c r="J28"/>
    </row>
    <row r="29" spans="1:10" ht="20.100000000000001" customHeight="1">
      <c r="A29" s="83" t="s">
        <v>54</v>
      </c>
      <c r="B29" s="54">
        <v>1807</v>
      </c>
      <c r="C29" s="54">
        <v>750</v>
      </c>
      <c r="D29" s="55">
        <v>17.600000000000001</v>
      </c>
      <c r="E29" s="64">
        <v>1.24</v>
      </c>
      <c r="F29" s="53">
        <v>1161</v>
      </c>
      <c r="G29" s="53">
        <f t="shared" si="1"/>
        <v>362.95375899933322</v>
      </c>
      <c r="H29"/>
      <c r="I29"/>
      <c r="J29"/>
    </row>
    <row r="30" spans="1:10" ht="20.100000000000001" customHeight="1">
      <c r="A30" s="27"/>
      <c r="B30" s="27"/>
      <c r="C30" s="27"/>
      <c r="D30" s="27"/>
      <c r="E30" s="65"/>
      <c r="F30" s="28"/>
      <c r="G30" s="28"/>
      <c r="H30" s="35"/>
      <c r="I30"/>
      <c r="J30"/>
    </row>
    <row r="31" spans="1:10" ht="20.100000000000001" customHeight="1">
      <c r="A31" s="100" t="s">
        <v>161</v>
      </c>
      <c r="B31" s="101" t="s">
        <v>164</v>
      </c>
      <c r="C31" s="101" t="s">
        <v>165</v>
      </c>
      <c r="D31" s="101" t="s">
        <v>81</v>
      </c>
      <c r="E31" s="102" t="s">
        <v>155</v>
      </c>
      <c r="F31" s="101" t="s">
        <v>90</v>
      </c>
      <c r="G31" s="101" t="str">
        <f>CONCATENATE(G1,"/",G2,"/",G3," °C")</f>
        <v>45/35/20 °C</v>
      </c>
      <c r="H31"/>
      <c r="I31"/>
      <c r="J31"/>
    </row>
    <row r="32" spans="1:10" ht="20.100000000000001" customHeight="1">
      <c r="A32" s="80" t="s">
        <v>86</v>
      </c>
      <c r="B32" s="48">
        <v>750</v>
      </c>
      <c r="C32" s="48">
        <v>500</v>
      </c>
      <c r="D32" s="49">
        <v>7</v>
      </c>
      <c r="E32" s="66">
        <v>1.28</v>
      </c>
      <c r="F32" s="48">
        <v>258</v>
      </c>
      <c r="G32" s="48">
        <f>F32*($J$2^E32)</f>
        <v>77.687130022937438</v>
      </c>
      <c r="H32"/>
      <c r="I32"/>
      <c r="J32"/>
    </row>
    <row r="33" spans="1:10" ht="20.100000000000001" customHeight="1">
      <c r="A33" s="80" t="s">
        <v>87</v>
      </c>
      <c r="B33" s="48">
        <v>1150</v>
      </c>
      <c r="C33" s="48">
        <v>500</v>
      </c>
      <c r="D33" s="49">
        <v>10.1</v>
      </c>
      <c r="E33" s="66">
        <v>1.26</v>
      </c>
      <c r="F33" s="48">
        <v>354</v>
      </c>
      <c r="G33" s="48">
        <f>F33*($J$2^E33)</f>
        <v>108.61191906995406</v>
      </c>
      <c r="H33"/>
      <c r="I33"/>
      <c r="J33"/>
    </row>
    <row r="34" spans="1:10" ht="20.100000000000001" customHeight="1">
      <c r="A34" s="80" t="s">
        <v>88</v>
      </c>
      <c r="B34" s="48">
        <v>1450</v>
      </c>
      <c r="C34" s="48">
        <v>600</v>
      </c>
      <c r="D34" s="49">
        <v>14</v>
      </c>
      <c r="E34" s="66">
        <v>1.25</v>
      </c>
      <c r="F34" s="48">
        <v>508</v>
      </c>
      <c r="G34" s="48">
        <f>F34*($J$2^E34)</f>
        <v>157.32957314834792</v>
      </c>
      <c r="H34"/>
      <c r="I34"/>
      <c r="J34"/>
    </row>
    <row r="35" spans="1:10" ht="20.100000000000001" customHeight="1">
      <c r="A35" s="80" t="s">
        <v>89</v>
      </c>
      <c r="B35" s="48">
        <v>1750</v>
      </c>
      <c r="C35" s="48">
        <v>600</v>
      </c>
      <c r="D35" s="49">
        <v>16.899999999999999</v>
      </c>
      <c r="E35" s="66">
        <v>1.24</v>
      </c>
      <c r="F35" s="48">
        <v>635</v>
      </c>
      <c r="G35" s="48">
        <f>F35*($J$2^E35)</f>
        <v>198.51476052073781</v>
      </c>
      <c r="H35"/>
      <c r="I35"/>
      <c r="J35"/>
    </row>
    <row r="36" spans="1:10" ht="20.100000000000001" customHeight="1">
      <c r="F36" s="67"/>
      <c r="I36" s="35"/>
      <c r="J36"/>
    </row>
    <row r="37" spans="1:10" ht="20.100000000000001" customHeight="1">
      <c r="A37" s="24" t="s">
        <v>0</v>
      </c>
      <c r="B37" s="26"/>
      <c r="C37" s="27"/>
      <c r="D37" s="27"/>
      <c r="E37" s="27"/>
      <c r="F37" s="65"/>
      <c r="G37" s="28"/>
      <c r="H37" s="28"/>
      <c r="I37" s="35"/>
      <c r="J37"/>
    </row>
    <row r="38" spans="1:10" ht="20.100000000000001" customHeight="1">
      <c r="F38" s="67"/>
      <c r="I38" s="35"/>
      <c r="J38"/>
    </row>
    <row r="39" spans="1:10" ht="20.100000000000001" customHeight="1">
      <c r="F39" s="67"/>
      <c r="I39" s="35"/>
      <c r="J39"/>
    </row>
    <row r="40" spans="1:10" ht="20.100000000000001" customHeight="1">
      <c r="G40" s="67"/>
    </row>
    <row r="41" spans="1:10" ht="20.100000000000001" customHeight="1">
      <c r="G41" s="67"/>
    </row>
    <row r="42" spans="1:10" ht="20.100000000000001" customHeight="1">
      <c r="G42" s="67"/>
    </row>
    <row r="43" spans="1:10" ht="20.100000000000001" customHeight="1">
      <c r="G43" s="67"/>
    </row>
    <row r="44" spans="1:10" ht="20.100000000000001" customHeight="1">
      <c r="G44" s="67"/>
    </row>
    <row r="45" spans="1:10" ht="20.100000000000001" customHeight="1">
      <c r="G45" s="67"/>
    </row>
  </sheetData>
  <phoneticPr fontId="0" type="noConversion"/>
  <pageMargins left="0.75" right="0.26" top="1" bottom="1" header="0.5" footer="0.5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12"/>
  <sheetViews>
    <sheetView workbookViewId="0"/>
  </sheetViews>
  <sheetFormatPr defaultRowHeight="20.100000000000001" customHeight="1"/>
  <cols>
    <col min="1" max="1" width="35.33203125" style="1" bestFit="1" customWidth="1"/>
    <col min="2" max="2" width="14.44140625" style="1" bestFit="1" customWidth="1"/>
    <col min="3" max="3" width="14.6640625" style="1" bestFit="1" customWidth="1"/>
    <col min="4" max="4" width="13.44140625" style="1" bestFit="1" customWidth="1"/>
    <col min="5" max="5" width="16.44140625" style="1" bestFit="1" customWidth="1"/>
    <col min="6" max="6" width="18" style="1" bestFit="1" customWidth="1"/>
    <col min="7" max="7" width="10.6640625" style="1" bestFit="1" customWidth="1"/>
    <col min="8" max="9" width="10.6640625" customWidth="1"/>
    <col min="10" max="11" width="12" bestFit="1" customWidth="1"/>
    <col min="12" max="12" width="4" bestFit="1" customWidth="1"/>
    <col min="13" max="13" width="10.6640625" customWidth="1"/>
  </cols>
  <sheetData>
    <row r="1" spans="1:12" ht="20.100000000000001" customHeight="1">
      <c r="A1" s="46" t="s">
        <v>1</v>
      </c>
      <c r="B1" s="6"/>
      <c r="C1"/>
      <c r="D1"/>
      <c r="E1"/>
      <c r="F1" s="69" t="s">
        <v>97</v>
      </c>
      <c r="G1" s="45">
        <v>45</v>
      </c>
      <c r="J1" s="131">
        <f>(G1+G2)/2-G3</f>
        <v>20</v>
      </c>
      <c r="K1" s="40">
        <f>(G1-G2)/LN((G1-G3)/(G2-G3))</f>
        <v>19.576151889712175</v>
      </c>
      <c r="L1" s="40">
        <f>(G2-G3)/(G1-G3)</f>
        <v>0.6</v>
      </c>
    </row>
    <row r="2" spans="1:12" ht="20.100000000000001" customHeight="1">
      <c r="A2" s="9"/>
      <c r="B2" s="6"/>
      <c r="C2"/>
      <c r="D2"/>
      <c r="E2"/>
      <c r="F2" s="69" t="s">
        <v>96</v>
      </c>
      <c r="G2" s="45">
        <v>35</v>
      </c>
      <c r="J2" s="40">
        <f>IF(L1&gt;=0.7,(J1)/50,K1/50)</f>
        <v>0.39152303779424352</v>
      </c>
      <c r="K2" s="40"/>
      <c r="L2" s="40"/>
    </row>
    <row r="3" spans="1:12" ht="20.100000000000001" customHeight="1">
      <c r="A3" s="10"/>
      <c r="B3" s="7"/>
      <c r="C3"/>
      <c r="D3"/>
      <c r="E3"/>
      <c r="F3" s="69" t="s">
        <v>98</v>
      </c>
      <c r="G3" s="45">
        <v>20</v>
      </c>
    </row>
    <row r="5" spans="1:12" s="22" customFormat="1" ht="20.100000000000001" customHeight="1">
      <c r="A5" s="100" t="s">
        <v>178</v>
      </c>
      <c r="B5" s="101" t="s">
        <v>164</v>
      </c>
      <c r="C5" s="101" t="s">
        <v>165</v>
      </c>
      <c r="D5" s="101" t="s">
        <v>81</v>
      </c>
      <c r="E5" s="102" t="s">
        <v>155</v>
      </c>
      <c r="F5" s="101" t="s">
        <v>90</v>
      </c>
      <c r="G5" s="101" t="str">
        <f>CONCATENATE(G1,"/",G2,"/",G3," °C")</f>
        <v>45/35/20 °C</v>
      </c>
    </row>
    <row r="6" spans="1:12" s="25" customFormat="1" ht="20.100000000000001" customHeight="1">
      <c r="A6" s="92" t="s">
        <v>6</v>
      </c>
      <c r="B6" s="47">
        <v>830</v>
      </c>
      <c r="C6" s="47">
        <v>650</v>
      </c>
      <c r="D6" s="93">
        <v>12.8</v>
      </c>
      <c r="E6" s="64">
        <v>1.26</v>
      </c>
      <c r="F6" s="47">
        <v>558</v>
      </c>
      <c r="G6" s="53">
        <f t="shared" ref="G6:G10" si="0">F6*($J$2^E6)</f>
        <v>171.20183853399539</v>
      </c>
    </row>
    <row r="7" spans="1:12" s="25" customFormat="1" ht="20.100000000000001" customHeight="1">
      <c r="A7" s="80" t="s">
        <v>7</v>
      </c>
      <c r="B7" s="19">
        <v>1130</v>
      </c>
      <c r="C7" s="19">
        <v>650</v>
      </c>
      <c r="D7" s="70">
        <v>17.100000000000001</v>
      </c>
      <c r="E7" s="57">
        <v>1.266</v>
      </c>
      <c r="F7" s="19">
        <v>732</v>
      </c>
      <c r="G7" s="132">
        <f t="shared" si="0"/>
        <v>223.32731795143943</v>
      </c>
    </row>
    <row r="8" spans="1:12" s="25" customFormat="1" ht="20.100000000000001" customHeight="1">
      <c r="A8" s="80" t="s">
        <v>8</v>
      </c>
      <c r="B8" s="19">
        <v>1430</v>
      </c>
      <c r="C8" s="19">
        <v>650</v>
      </c>
      <c r="D8" s="70">
        <v>21.5</v>
      </c>
      <c r="E8" s="57">
        <v>1.2729999999999999</v>
      </c>
      <c r="F8" s="19">
        <v>909</v>
      </c>
      <c r="G8" s="132">
        <f t="shared" si="0"/>
        <v>275.51417869385966</v>
      </c>
    </row>
    <row r="9" spans="1:12" s="32" customFormat="1" ht="20.100000000000001" customHeight="1">
      <c r="A9" s="92" t="s">
        <v>9</v>
      </c>
      <c r="B9" s="47">
        <v>1430</v>
      </c>
      <c r="C9" s="47">
        <v>800</v>
      </c>
      <c r="D9" s="93">
        <v>25.3</v>
      </c>
      <c r="E9" s="64">
        <v>1.2709999999999999</v>
      </c>
      <c r="F9" s="47">
        <v>1086</v>
      </c>
      <c r="G9" s="53">
        <f t="shared" si="0"/>
        <v>329.78005120375872</v>
      </c>
    </row>
    <row r="10" spans="1:12" s="25" customFormat="1" ht="20.100000000000001" customHeight="1">
      <c r="A10" s="80" t="s">
        <v>10</v>
      </c>
      <c r="B10" s="19">
        <v>1730</v>
      </c>
      <c r="C10" s="19">
        <v>800</v>
      </c>
      <c r="D10" s="70">
        <v>30.4</v>
      </c>
      <c r="E10" s="57">
        <v>1.284</v>
      </c>
      <c r="F10" s="19">
        <v>1300</v>
      </c>
      <c r="G10" s="132">
        <f t="shared" si="0"/>
        <v>389.98127366626437</v>
      </c>
    </row>
    <row r="11" spans="1:12" s="25" customFormat="1" ht="20.100000000000001" customHeight="1">
      <c r="A11" s="27"/>
      <c r="B11" s="27"/>
      <c r="C11" s="27"/>
      <c r="D11" s="27"/>
      <c r="E11" s="27"/>
      <c r="F11" s="27"/>
      <c r="G11" s="27"/>
    </row>
    <row r="12" spans="1:12" s="25" customFormat="1" ht="20.100000000000001" customHeight="1">
      <c r="A12" s="24" t="s">
        <v>0</v>
      </c>
      <c r="B12" s="26"/>
      <c r="C12" s="27"/>
      <c r="D12" s="27"/>
      <c r="E12" s="27"/>
      <c r="F12" s="27"/>
      <c r="G12" s="27"/>
    </row>
  </sheetData>
  <phoneticPr fontId="0" type="noConversion"/>
  <pageMargins left="0.75" right="0.75" top="1" bottom="1" header="0.5" footer="0.5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20"/>
  <sheetViews>
    <sheetView workbookViewId="0"/>
  </sheetViews>
  <sheetFormatPr defaultRowHeight="20.100000000000001" customHeight="1"/>
  <cols>
    <col min="1" max="1" width="28.6640625" bestFit="1" customWidth="1"/>
    <col min="2" max="3" width="14.6640625" customWidth="1"/>
    <col min="4" max="4" width="21" bestFit="1" customWidth="1"/>
    <col min="5" max="5" width="16.44140625" bestFit="1" customWidth="1"/>
    <col min="6" max="6" width="18" bestFit="1" customWidth="1"/>
    <col min="7" max="8" width="10.6640625" bestFit="1" customWidth="1"/>
    <col min="9" max="13" width="10.6640625" customWidth="1"/>
  </cols>
  <sheetData>
    <row r="1" spans="1:14" ht="20.100000000000001" customHeight="1">
      <c r="A1" s="133" t="s">
        <v>196</v>
      </c>
      <c r="B1" s="18"/>
      <c r="C1" s="18"/>
      <c r="D1" s="18"/>
      <c r="E1" s="18"/>
      <c r="F1" s="69" t="s">
        <v>97</v>
      </c>
      <c r="G1" s="45">
        <v>45</v>
      </c>
      <c r="I1" s="1"/>
      <c r="J1" s="38">
        <f>(G1+G2)/2-G3</f>
        <v>20</v>
      </c>
      <c r="K1" s="39">
        <f>(G1-G2)/LN((G1-G3)/(G2-G3))</f>
        <v>19.576151889712175</v>
      </c>
      <c r="L1" s="39">
        <f>(G2-G3)/(G1-G3)</f>
        <v>0.6</v>
      </c>
      <c r="M1" s="40"/>
      <c r="N1" s="40"/>
    </row>
    <row r="2" spans="1:14" ht="20.100000000000001" customHeight="1">
      <c r="A2" s="133"/>
      <c r="B2" s="18"/>
      <c r="C2" s="18"/>
      <c r="D2" s="18"/>
      <c r="E2" s="18"/>
      <c r="F2" s="69" t="s">
        <v>96</v>
      </c>
      <c r="G2" s="45">
        <v>35</v>
      </c>
      <c r="I2" s="1"/>
      <c r="J2" s="41">
        <f>IF(L1&gt;=0.7,(J1)/50,K1/50)</f>
        <v>0.39152303779424352</v>
      </c>
      <c r="K2" s="39"/>
      <c r="L2" s="40"/>
      <c r="M2" s="40"/>
      <c r="N2" s="40"/>
    </row>
    <row r="3" spans="1:14" ht="20.100000000000001" customHeight="1">
      <c r="A3" s="134"/>
      <c r="B3" s="18"/>
      <c r="C3" s="18"/>
      <c r="D3" s="18"/>
      <c r="E3" s="18"/>
      <c r="F3" s="69" t="s">
        <v>98</v>
      </c>
      <c r="G3" s="45">
        <v>20</v>
      </c>
      <c r="I3" s="1"/>
      <c r="J3" s="39"/>
      <c r="K3" s="39"/>
      <c r="L3" s="40"/>
      <c r="M3" s="40"/>
      <c r="N3" s="40"/>
    </row>
    <row r="4" spans="1:14" ht="20.100000000000001" customHeight="1">
      <c r="A4" s="135"/>
      <c r="B4" s="136"/>
      <c r="C4" s="18"/>
      <c r="D4" s="18"/>
      <c r="E4" s="137"/>
      <c r="F4" s="18"/>
      <c r="G4" s="18"/>
      <c r="H4" s="18"/>
      <c r="I4" s="18"/>
      <c r="J4" s="18"/>
      <c r="K4" s="18"/>
      <c r="L4" s="18"/>
      <c r="M4" s="18"/>
    </row>
    <row r="5" spans="1:14" ht="20.100000000000001" customHeight="1">
      <c r="A5" s="100" t="s">
        <v>189</v>
      </c>
      <c r="B5" s="101" t="s">
        <v>164</v>
      </c>
      <c r="C5" s="101" t="s">
        <v>165</v>
      </c>
      <c r="D5" s="101" t="s">
        <v>81</v>
      </c>
      <c r="E5" s="102" t="s">
        <v>155</v>
      </c>
      <c r="F5" s="101" t="s">
        <v>90</v>
      </c>
      <c r="G5" s="101" t="str">
        <f>CONCATENATE(G1,"/",G2,"/",G3," °C")</f>
        <v>45/35/20 °C</v>
      </c>
    </row>
    <row r="6" spans="1:14" ht="20.100000000000001" customHeight="1">
      <c r="A6" s="138" t="s">
        <v>181</v>
      </c>
      <c r="B6" s="140">
        <v>1357</v>
      </c>
      <c r="C6" s="140">
        <v>600</v>
      </c>
      <c r="D6" s="141">
        <v>27.8</v>
      </c>
      <c r="E6" s="142">
        <v>1.27</v>
      </c>
      <c r="F6" s="140">
        <v>758</v>
      </c>
      <c r="G6" s="140">
        <v>239</v>
      </c>
    </row>
    <row r="7" spans="1:14" ht="20.100000000000001" customHeight="1">
      <c r="A7" s="138" t="s">
        <v>182</v>
      </c>
      <c r="B7" s="140">
        <v>1357</v>
      </c>
      <c r="C7" s="140">
        <v>600</v>
      </c>
      <c r="D7" s="141">
        <v>27.8</v>
      </c>
      <c r="E7" s="142">
        <v>1.27</v>
      </c>
      <c r="F7" s="140">
        <v>758</v>
      </c>
      <c r="G7" s="140">
        <v>239</v>
      </c>
    </row>
    <row r="8" spans="1:14" ht="20.100000000000001" customHeight="1">
      <c r="A8" s="138" t="s">
        <v>183</v>
      </c>
      <c r="B8" s="139">
        <v>1657</v>
      </c>
      <c r="C8" s="139">
        <v>600</v>
      </c>
      <c r="D8" s="141">
        <v>36.6</v>
      </c>
      <c r="E8" s="142">
        <v>1.27</v>
      </c>
      <c r="F8" s="140">
        <v>896</v>
      </c>
      <c r="G8" s="140">
        <v>280</v>
      </c>
    </row>
    <row r="9" spans="1:14" ht="20.100000000000001" customHeight="1">
      <c r="A9" s="138" t="s">
        <v>184</v>
      </c>
      <c r="B9" s="139">
        <v>1657</v>
      </c>
      <c r="C9" s="139">
        <v>600</v>
      </c>
      <c r="D9" s="141">
        <v>36.6</v>
      </c>
      <c r="E9" s="142">
        <v>1.27</v>
      </c>
      <c r="F9" s="140">
        <v>896</v>
      </c>
      <c r="G9" s="140">
        <v>280</v>
      </c>
    </row>
    <row r="10" spans="1:14" ht="20.100000000000001" customHeight="1"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</row>
    <row r="11" spans="1:14" ht="20.100000000000001" customHeight="1">
      <c r="A11" s="100" t="s">
        <v>190</v>
      </c>
      <c r="B11" s="101" t="s">
        <v>164</v>
      </c>
      <c r="C11" s="101" t="s">
        <v>165</v>
      </c>
      <c r="D11" s="101" t="s">
        <v>81</v>
      </c>
      <c r="E11" s="102" t="s">
        <v>155</v>
      </c>
      <c r="F11" s="101" t="s">
        <v>90</v>
      </c>
      <c r="G11" s="101" t="str">
        <f>CONCATENATE(G1,"/",G2,"/",G3," °C")</f>
        <v>45/35/20 °C</v>
      </c>
      <c r="H11" s="60"/>
      <c r="I11" s="143"/>
    </row>
    <row r="12" spans="1:14" ht="20.100000000000001" customHeight="1">
      <c r="A12" s="138" t="s">
        <v>185</v>
      </c>
      <c r="B12" s="140">
        <v>1357</v>
      </c>
      <c r="C12" s="140">
        <v>600</v>
      </c>
      <c r="D12" s="93">
        <v>30.3</v>
      </c>
      <c r="E12" s="142">
        <v>1.27</v>
      </c>
      <c r="F12" s="144">
        <v>1708</v>
      </c>
      <c r="G12" s="53">
        <f>G6+950</f>
        <v>1189</v>
      </c>
    </row>
    <row r="13" spans="1:14" ht="20.100000000000001" customHeight="1">
      <c r="A13" s="138" t="s">
        <v>186</v>
      </c>
      <c r="B13" s="140">
        <v>1357</v>
      </c>
      <c r="C13" s="140">
        <v>600</v>
      </c>
      <c r="D13" s="93">
        <v>30.3</v>
      </c>
      <c r="E13" s="142">
        <v>1.27</v>
      </c>
      <c r="F13" s="144">
        <v>1708</v>
      </c>
      <c r="G13" s="53">
        <f t="shared" ref="G13:G15" si="0">G7+950</f>
        <v>1189</v>
      </c>
    </row>
    <row r="14" spans="1:14" ht="20.100000000000001" customHeight="1">
      <c r="A14" s="138" t="s">
        <v>187</v>
      </c>
      <c r="B14" s="139">
        <v>1657</v>
      </c>
      <c r="C14" s="139">
        <v>600</v>
      </c>
      <c r="D14" s="93">
        <v>39.1</v>
      </c>
      <c r="E14" s="142">
        <v>1.27</v>
      </c>
      <c r="F14" s="144">
        <v>1846</v>
      </c>
      <c r="G14" s="53">
        <f t="shared" si="0"/>
        <v>1230</v>
      </c>
    </row>
    <row r="15" spans="1:14" ht="20.100000000000001" customHeight="1">
      <c r="A15" s="138" t="s">
        <v>188</v>
      </c>
      <c r="B15" s="139">
        <v>1657</v>
      </c>
      <c r="C15" s="139">
        <v>600</v>
      </c>
      <c r="D15" s="93">
        <v>39.1</v>
      </c>
      <c r="E15" s="142">
        <v>1.27</v>
      </c>
      <c r="F15" s="144">
        <v>1846</v>
      </c>
      <c r="G15" s="53">
        <f t="shared" si="0"/>
        <v>1230</v>
      </c>
    </row>
    <row r="16" spans="1:14" ht="20.100000000000001" customHeight="1">
      <c r="B16" s="18"/>
      <c r="C16" s="18"/>
      <c r="D16" s="18"/>
      <c r="E16" s="18"/>
      <c r="F16" s="18"/>
      <c r="G16" s="18"/>
      <c r="H16" s="18"/>
      <c r="I16" s="18"/>
      <c r="J16" s="18"/>
      <c r="K16" s="18"/>
    </row>
    <row r="17" spans="1:1" ht="20.100000000000001" customHeight="1">
      <c r="A17" s="127" t="s">
        <v>176</v>
      </c>
    </row>
    <row r="18" spans="1:1" ht="20.100000000000001" customHeight="1">
      <c r="A18" s="127" t="s">
        <v>177</v>
      </c>
    </row>
    <row r="20" spans="1:1" ht="20.100000000000001" customHeight="1">
      <c r="A20" s="145" t="s">
        <v>191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9"/>
  <sheetViews>
    <sheetView workbookViewId="0"/>
  </sheetViews>
  <sheetFormatPr defaultRowHeight="20.100000000000001" customHeight="1"/>
  <cols>
    <col min="1" max="1" width="32.109375" bestFit="1" customWidth="1"/>
    <col min="2" max="2" width="14.44140625" bestFit="1" customWidth="1"/>
    <col min="3" max="3" width="14.6640625" bestFit="1" customWidth="1"/>
    <col min="4" max="4" width="13.44140625" bestFit="1" customWidth="1"/>
    <col min="5" max="5" width="16.44140625" bestFit="1" customWidth="1"/>
    <col min="6" max="6" width="18" bestFit="1" customWidth="1"/>
    <col min="7" max="7" width="10.6640625" bestFit="1" customWidth="1"/>
    <col min="8" max="11" width="10.6640625" customWidth="1"/>
    <col min="12" max="12" width="10.6640625" style="35" customWidth="1"/>
    <col min="13" max="14" width="10.6640625" customWidth="1"/>
  </cols>
  <sheetData>
    <row r="1" spans="1:12" ht="20.100000000000001" customHeight="1">
      <c r="A1" s="46" t="s">
        <v>101</v>
      </c>
      <c r="B1" s="9"/>
      <c r="C1" s="8"/>
      <c r="D1" s="8"/>
      <c r="E1" s="8"/>
      <c r="F1" s="69" t="s">
        <v>97</v>
      </c>
      <c r="G1" s="45">
        <v>45</v>
      </c>
      <c r="H1" s="35"/>
      <c r="I1" s="35"/>
      <c r="J1" s="38">
        <f>(G1+G2)/2-G3</f>
        <v>20</v>
      </c>
      <c r="K1" s="39">
        <f>(G1-G2)/LN((G1-G3)/(G2-G3))</f>
        <v>19.576151889712175</v>
      </c>
      <c r="L1" s="39">
        <f>(G2-G3)/(G1-G3)</f>
        <v>0.6</v>
      </c>
    </row>
    <row r="2" spans="1:12" ht="20.100000000000001" customHeight="1">
      <c r="A2" s="9"/>
      <c r="B2" s="9"/>
      <c r="C2" s="8"/>
      <c r="D2" s="8"/>
      <c r="E2" s="8"/>
      <c r="F2" s="69" t="s">
        <v>96</v>
      </c>
      <c r="G2" s="45">
        <v>35</v>
      </c>
      <c r="H2" s="35"/>
      <c r="I2" s="35"/>
      <c r="J2" s="41">
        <f>IF(L1&gt;=0.7,(J1)/50,K1/50)</f>
        <v>0.39152303779424352</v>
      </c>
      <c r="K2" s="39"/>
      <c r="L2" s="40"/>
    </row>
    <row r="3" spans="1:12" ht="20.100000000000001" customHeight="1">
      <c r="A3" s="10"/>
      <c r="B3" s="10"/>
      <c r="C3" s="8"/>
      <c r="D3" s="8"/>
      <c r="E3" s="8"/>
      <c r="F3" s="69" t="s">
        <v>98</v>
      </c>
      <c r="G3" s="45">
        <v>20</v>
      </c>
      <c r="H3" s="39"/>
      <c r="I3" s="39"/>
      <c r="J3" s="39"/>
      <c r="K3" s="39"/>
      <c r="L3" s="40"/>
    </row>
    <row r="5" spans="1:12" s="21" customFormat="1" ht="20.100000000000001" customHeight="1">
      <c r="A5" s="100" t="s">
        <v>168</v>
      </c>
      <c r="B5" s="101" t="s">
        <v>164</v>
      </c>
      <c r="C5" s="101" t="s">
        <v>165</v>
      </c>
      <c r="D5" s="101" t="s">
        <v>81</v>
      </c>
      <c r="E5" s="102" t="s">
        <v>155</v>
      </c>
      <c r="F5" s="101" t="s">
        <v>90</v>
      </c>
      <c r="G5" s="101" t="str">
        <f>CONCATENATE(G1,"/",G2,"/",G3," °C")</f>
        <v>45/35/20 °C</v>
      </c>
    </row>
    <row r="6" spans="1:12" ht="20.100000000000001" customHeight="1">
      <c r="A6" s="87" t="s">
        <v>99</v>
      </c>
      <c r="B6" s="19">
        <v>1224</v>
      </c>
      <c r="C6" s="19">
        <v>600</v>
      </c>
      <c r="D6" s="20">
        <v>11.55</v>
      </c>
      <c r="E6" s="57">
        <v>1.22</v>
      </c>
      <c r="F6" s="19">
        <v>607</v>
      </c>
      <c r="G6" s="19">
        <f>F6*($J$2^E6)</f>
        <v>193.35376073061232</v>
      </c>
      <c r="L6"/>
    </row>
    <row r="7" spans="1:12" ht="20.100000000000001" customHeight="1">
      <c r="A7" s="87" t="s">
        <v>100</v>
      </c>
      <c r="B7" s="19">
        <v>1812</v>
      </c>
      <c r="C7" s="19">
        <v>600</v>
      </c>
      <c r="D7" s="20">
        <v>16.45</v>
      </c>
      <c r="E7" s="57">
        <v>1.2285999999999999</v>
      </c>
      <c r="F7" s="19">
        <v>870</v>
      </c>
      <c r="G7" s="19">
        <f>F7*($J$2^E7)</f>
        <v>274.90389803961261</v>
      </c>
      <c r="L7"/>
    </row>
    <row r="8" spans="1:12" ht="20.100000000000001" customHeight="1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</row>
    <row r="9" spans="1:12" ht="20.100000000000001" customHeight="1">
      <c r="A9" s="86" t="s">
        <v>0</v>
      </c>
      <c r="B9" s="17"/>
      <c r="C9" s="11"/>
      <c r="D9" s="11"/>
      <c r="E9" s="11"/>
      <c r="F9" s="11"/>
      <c r="G9" s="11"/>
      <c r="H9" s="11"/>
      <c r="I9" s="11"/>
      <c r="J9" s="11"/>
      <c r="K9" s="11"/>
    </row>
  </sheetData>
  <phoneticPr fontId="0" type="noConversion"/>
  <pageMargins left="0.75" right="0.75" top="1" bottom="1" header="0.5" footer="0.5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17"/>
  <sheetViews>
    <sheetView workbookViewId="0"/>
  </sheetViews>
  <sheetFormatPr defaultRowHeight="20.100000000000001" customHeight="1"/>
  <cols>
    <col min="1" max="1" width="35.33203125" style="2" bestFit="1" customWidth="1"/>
    <col min="2" max="2" width="14.44140625" style="2" bestFit="1" customWidth="1"/>
    <col min="3" max="3" width="14.6640625" style="2" bestFit="1" customWidth="1"/>
    <col min="4" max="4" width="13.44140625" bestFit="1" customWidth="1"/>
    <col min="5" max="5" width="16.44140625" bestFit="1" customWidth="1"/>
    <col min="6" max="6" width="18" bestFit="1" customWidth="1"/>
    <col min="7" max="7" width="10.6640625" bestFit="1" customWidth="1"/>
    <col min="8" max="9" width="10.6640625" customWidth="1"/>
    <col min="10" max="10" width="5.5546875" bestFit="1" customWidth="1"/>
    <col min="11" max="11" width="12" style="34" bestFit="1" customWidth="1"/>
    <col min="12" max="12" width="4" bestFit="1" customWidth="1"/>
    <col min="13" max="14" width="10.6640625" customWidth="1"/>
  </cols>
  <sheetData>
    <row r="1" spans="1:14" s="8" customFormat="1" ht="20.100000000000001" customHeight="1">
      <c r="A1" s="46" t="s">
        <v>4</v>
      </c>
      <c r="B1" s="6"/>
      <c r="C1" s="6"/>
      <c r="F1" s="69" t="s">
        <v>97</v>
      </c>
      <c r="G1" s="45">
        <v>45</v>
      </c>
      <c r="J1" s="38">
        <f>(G1+G2)/2-G3</f>
        <v>20</v>
      </c>
      <c r="K1" s="39">
        <f>(G1-G2)/LN((G1-G3)/(G2-G3))</f>
        <v>19.576151889712175</v>
      </c>
      <c r="L1" s="39">
        <f>(G2-G3)/(G1-G3)</f>
        <v>0.6</v>
      </c>
      <c r="M1" s="40"/>
      <c r="N1" s="40"/>
    </row>
    <row r="2" spans="1:14" s="8" customFormat="1" ht="20.100000000000001" customHeight="1">
      <c r="A2" s="9"/>
      <c r="B2" s="6"/>
      <c r="C2" s="6"/>
      <c r="F2" s="69" t="s">
        <v>96</v>
      </c>
      <c r="G2" s="45">
        <v>35</v>
      </c>
      <c r="J2" s="41">
        <f>IF(L1&gt;=0.7,(J1)/50,K1/50)</f>
        <v>0.39152303779424352</v>
      </c>
      <c r="K2" s="39"/>
      <c r="L2" s="40"/>
      <c r="M2" s="40"/>
      <c r="N2" s="40"/>
    </row>
    <row r="3" spans="1:14" ht="20.100000000000001" customHeight="1">
      <c r="A3" s="10"/>
      <c r="B3" s="7"/>
      <c r="C3" s="7"/>
      <c r="F3" s="69" t="s">
        <v>98</v>
      </c>
      <c r="G3" s="45">
        <v>20</v>
      </c>
      <c r="J3" s="39"/>
      <c r="K3" s="39"/>
      <c r="L3" s="40"/>
      <c r="M3" s="40"/>
      <c r="N3" s="40"/>
    </row>
    <row r="5" spans="1:14" s="30" customFormat="1" ht="20.100000000000001" customHeight="1">
      <c r="A5" s="100" t="s">
        <v>180</v>
      </c>
      <c r="B5" s="101" t="s">
        <v>164</v>
      </c>
      <c r="C5" s="101" t="s">
        <v>165</v>
      </c>
      <c r="D5" s="101" t="s">
        <v>81</v>
      </c>
      <c r="E5" s="102" t="s">
        <v>155</v>
      </c>
      <c r="F5" s="101" t="s">
        <v>90</v>
      </c>
      <c r="G5" s="101" t="str">
        <f>CONCATENATE(G1,"/",G2,"/",G3," °C")</f>
        <v>45/35/20 °C</v>
      </c>
    </row>
    <row r="6" spans="1:14" s="25" customFormat="1" ht="20.100000000000001" customHeight="1">
      <c r="A6" s="94" t="s">
        <v>75</v>
      </c>
      <c r="B6" s="50">
        <v>849</v>
      </c>
      <c r="C6" s="50">
        <v>500</v>
      </c>
      <c r="D6" s="70">
        <v>7.9</v>
      </c>
      <c r="E6" s="57">
        <v>1.2989999999999999</v>
      </c>
      <c r="F6" s="50">
        <v>386</v>
      </c>
      <c r="G6" s="48">
        <f t="shared" ref="G6:G14" si="0">F6*($J$2^E6)</f>
        <v>114.17711509657043</v>
      </c>
    </row>
    <row r="7" spans="1:14" s="25" customFormat="1" ht="20.100000000000001" customHeight="1">
      <c r="A7" s="94" t="s">
        <v>19</v>
      </c>
      <c r="B7" s="50">
        <v>1220</v>
      </c>
      <c r="C7" s="50">
        <v>500</v>
      </c>
      <c r="D7" s="70">
        <v>11.2</v>
      </c>
      <c r="E7" s="57">
        <v>1.226</v>
      </c>
      <c r="F7" s="50">
        <v>549</v>
      </c>
      <c r="G7" s="48">
        <f t="shared" si="0"/>
        <v>173.89729271283767</v>
      </c>
    </row>
    <row r="8" spans="1:14" s="25" customFormat="1" ht="20.100000000000001" customHeight="1">
      <c r="A8" s="94" t="s">
        <v>20</v>
      </c>
      <c r="B8" s="50">
        <v>1750</v>
      </c>
      <c r="C8" s="50">
        <v>500</v>
      </c>
      <c r="D8" s="70">
        <v>16</v>
      </c>
      <c r="E8" s="57">
        <v>1.2150000000000001</v>
      </c>
      <c r="F8" s="50">
        <v>778</v>
      </c>
      <c r="G8" s="48">
        <f t="shared" si="0"/>
        <v>248.98876026873236</v>
      </c>
    </row>
    <row r="9" spans="1:14" s="25" customFormat="1" ht="20.100000000000001" customHeight="1">
      <c r="A9" s="95" t="s">
        <v>76</v>
      </c>
      <c r="B9" s="51">
        <v>1220</v>
      </c>
      <c r="C9" s="51">
        <v>600</v>
      </c>
      <c r="D9" s="93">
        <v>19.170000000000002</v>
      </c>
      <c r="E9" s="64">
        <v>1.22</v>
      </c>
      <c r="F9" s="51">
        <v>659</v>
      </c>
      <c r="G9" s="53">
        <f t="shared" si="0"/>
        <v>209.91783907985754</v>
      </c>
    </row>
    <row r="10" spans="1:14" s="25" customFormat="1" ht="20.100000000000001" customHeight="1">
      <c r="A10" s="95" t="s">
        <v>77</v>
      </c>
      <c r="B10" s="51">
        <v>1485</v>
      </c>
      <c r="C10" s="51">
        <v>600</v>
      </c>
      <c r="D10" s="93">
        <v>19.829999999999998</v>
      </c>
      <c r="E10" s="64">
        <v>1.23</v>
      </c>
      <c r="F10" s="51">
        <v>791</v>
      </c>
      <c r="G10" s="53">
        <f t="shared" si="0"/>
        <v>249.61345361580297</v>
      </c>
    </row>
    <row r="11" spans="1:14" s="25" customFormat="1" ht="20.100000000000001" customHeight="1">
      <c r="A11" s="94" t="s">
        <v>78</v>
      </c>
      <c r="B11" s="50">
        <v>1750</v>
      </c>
      <c r="C11" s="50">
        <v>600</v>
      </c>
      <c r="D11" s="70">
        <v>18.5</v>
      </c>
      <c r="E11" s="57">
        <v>1.2649999999999999</v>
      </c>
      <c r="F11" s="50">
        <v>923</v>
      </c>
      <c r="G11" s="48">
        <f t="shared" si="0"/>
        <v>281.8640662845616</v>
      </c>
    </row>
    <row r="12" spans="1:14" s="25" customFormat="1" ht="20.100000000000001" customHeight="1">
      <c r="A12" s="95" t="s">
        <v>79</v>
      </c>
      <c r="B12" s="51">
        <v>1220</v>
      </c>
      <c r="C12" s="51">
        <v>750</v>
      </c>
      <c r="D12" s="93">
        <v>16</v>
      </c>
      <c r="E12" s="64">
        <v>1.23</v>
      </c>
      <c r="F12" s="51">
        <v>824</v>
      </c>
      <c r="G12" s="53">
        <f t="shared" si="0"/>
        <v>260.02716280584281</v>
      </c>
    </row>
    <row r="13" spans="1:14" s="25" customFormat="1" ht="20.100000000000001" customHeight="1">
      <c r="A13" s="95" t="s">
        <v>80</v>
      </c>
      <c r="B13" s="51">
        <v>1485</v>
      </c>
      <c r="C13" s="51">
        <v>750</v>
      </c>
      <c r="D13" s="93">
        <v>18.670000000000002</v>
      </c>
      <c r="E13" s="64">
        <v>1.2250000000000001</v>
      </c>
      <c r="F13" s="51">
        <v>1187</v>
      </c>
      <c r="G13" s="53">
        <f t="shared" si="0"/>
        <v>376.33831666288648</v>
      </c>
    </row>
    <row r="14" spans="1:14" s="25" customFormat="1" ht="20.100000000000001" customHeight="1">
      <c r="A14" s="95" t="s">
        <v>21</v>
      </c>
      <c r="B14" s="51">
        <v>1750</v>
      </c>
      <c r="C14" s="51">
        <v>750</v>
      </c>
      <c r="D14" s="93">
        <v>21.6</v>
      </c>
      <c r="E14" s="64">
        <v>1.2390000000000001</v>
      </c>
      <c r="F14" s="51">
        <v>1385</v>
      </c>
      <c r="G14" s="53">
        <f t="shared" si="0"/>
        <v>433.38721454857563</v>
      </c>
    </row>
    <row r="15" spans="1:14" s="25" customFormat="1" ht="20.100000000000001" customHeight="1">
      <c r="A15" s="31"/>
      <c r="B15" s="31"/>
      <c r="C15" s="31"/>
      <c r="K15" s="34"/>
    </row>
    <row r="16" spans="1:14" s="25" customFormat="1" ht="20.100000000000001" customHeight="1">
      <c r="A16" s="24" t="s">
        <v>0</v>
      </c>
      <c r="B16" s="26"/>
      <c r="C16" s="26"/>
      <c r="K16" s="34"/>
    </row>
    <row r="17" spans="1:4" ht="20.100000000000001" customHeight="1">
      <c r="A17" s="15"/>
      <c r="B17" s="15"/>
      <c r="C17" s="15"/>
      <c r="D17" s="4"/>
    </row>
  </sheetData>
  <phoneticPr fontId="0" type="noConversion"/>
  <pageMargins left="0.75" right="0.75" top="1" bottom="1" header="0.5" footer="0.5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21"/>
  <sheetViews>
    <sheetView workbookViewId="0"/>
  </sheetViews>
  <sheetFormatPr defaultRowHeight="20.100000000000001" customHeight="1"/>
  <cols>
    <col min="1" max="1" width="29.109375" style="1" bestFit="1" customWidth="1"/>
    <col min="2" max="2" width="14.44140625" style="1" bestFit="1" customWidth="1"/>
    <col min="3" max="3" width="14.6640625" style="1" bestFit="1" customWidth="1"/>
    <col min="4" max="4" width="13.44140625" style="1" bestFit="1" customWidth="1"/>
    <col min="5" max="5" width="16.44140625" style="1" bestFit="1" customWidth="1"/>
    <col min="6" max="6" width="18" style="1" bestFit="1" customWidth="1"/>
    <col min="7" max="7" width="10.6640625" style="1" bestFit="1" customWidth="1"/>
    <col min="8" max="9" width="10.6640625" style="1" customWidth="1"/>
    <col min="10" max="10" width="5.5546875" style="1" bestFit="1" customWidth="1"/>
    <col min="11" max="11" width="12" style="35" bestFit="1" customWidth="1"/>
    <col min="12" max="12" width="4" bestFit="1" customWidth="1"/>
    <col min="13" max="13" width="10.6640625" customWidth="1"/>
  </cols>
  <sheetData>
    <row r="1" spans="1:14" ht="20.100000000000001" customHeight="1">
      <c r="A1" s="46" t="s">
        <v>5</v>
      </c>
      <c r="B1" s="6"/>
      <c r="C1" s="6"/>
      <c r="D1"/>
      <c r="E1"/>
      <c r="F1" s="69" t="s">
        <v>97</v>
      </c>
      <c r="G1" s="45">
        <v>45</v>
      </c>
      <c r="H1" s="35"/>
      <c r="I1" s="35"/>
      <c r="J1" s="38">
        <f>(G1+G2)/2-G3</f>
        <v>20</v>
      </c>
      <c r="K1" s="39">
        <f>(G1-G2)/LN((G1-G3)/(G2-G3))</f>
        <v>19.576151889712175</v>
      </c>
      <c r="L1" s="39">
        <f>(G2-G3)/(G1-G3)</f>
        <v>0.6</v>
      </c>
      <c r="M1" s="40"/>
      <c r="N1" s="40"/>
    </row>
    <row r="2" spans="1:14" ht="20.100000000000001" customHeight="1">
      <c r="A2" s="9"/>
      <c r="B2" s="6"/>
      <c r="C2" s="6"/>
      <c r="D2"/>
      <c r="E2"/>
      <c r="F2" s="69" t="s">
        <v>96</v>
      </c>
      <c r="G2" s="45">
        <v>35</v>
      </c>
      <c r="H2" s="35"/>
      <c r="I2" s="35"/>
      <c r="J2" s="41">
        <f>IF(L1&gt;=0.7,(J1)/50,K1/50)</f>
        <v>0.39152303779424352</v>
      </c>
      <c r="K2" s="39"/>
      <c r="L2" s="40"/>
      <c r="M2" s="40"/>
      <c r="N2" s="40"/>
    </row>
    <row r="3" spans="1:14" ht="20.100000000000001" customHeight="1">
      <c r="A3" s="10"/>
      <c r="B3" s="7"/>
      <c r="C3" s="7"/>
      <c r="D3"/>
      <c r="E3"/>
      <c r="F3" s="69" t="s">
        <v>98</v>
      </c>
      <c r="G3" s="45">
        <v>20</v>
      </c>
      <c r="H3" s="35"/>
      <c r="I3" s="35"/>
      <c r="J3" s="39"/>
      <c r="K3" s="39"/>
      <c r="L3" s="40"/>
      <c r="M3" s="40"/>
      <c r="N3" s="40"/>
    </row>
    <row r="4" spans="1:14" ht="20.100000000000001" customHeight="1">
      <c r="J4" s="5"/>
      <c r="K4" s="5"/>
      <c r="L4" s="35"/>
    </row>
    <row r="5" spans="1:14" s="22" customFormat="1" ht="20.100000000000001" customHeight="1">
      <c r="A5" s="100" t="s">
        <v>179</v>
      </c>
      <c r="B5" s="101" t="s">
        <v>164</v>
      </c>
      <c r="C5" s="101" t="s">
        <v>165</v>
      </c>
      <c r="D5" s="101" t="s">
        <v>81</v>
      </c>
      <c r="E5" s="102" t="s">
        <v>155</v>
      </c>
      <c r="F5" s="101" t="s">
        <v>90</v>
      </c>
      <c r="G5" s="101" t="str">
        <f>CONCATENATE(G1,"/",G2,"/",G3," °C")</f>
        <v>45/35/20 °C</v>
      </c>
    </row>
    <row r="6" spans="1:14" s="25" customFormat="1" ht="20.100000000000001" customHeight="1">
      <c r="A6" s="80" t="s">
        <v>11</v>
      </c>
      <c r="B6" s="48">
        <v>700</v>
      </c>
      <c r="C6" s="48">
        <v>500</v>
      </c>
      <c r="D6" s="70">
        <v>6.65</v>
      </c>
      <c r="E6" s="57">
        <v>1.2270000000000001</v>
      </c>
      <c r="F6" s="48">
        <v>358</v>
      </c>
      <c r="G6" s="48">
        <f t="shared" ref="G6:G13" si="0">F6*($J$2^E6)</f>
        <v>113.29122175491558</v>
      </c>
    </row>
    <row r="7" spans="1:14" s="25" customFormat="1" ht="20.100000000000001" customHeight="1">
      <c r="A7" s="80" t="s">
        <v>12</v>
      </c>
      <c r="B7" s="48">
        <v>912</v>
      </c>
      <c r="C7" s="48">
        <v>400</v>
      </c>
      <c r="D7" s="70">
        <v>7.3</v>
      </c>
      <c r="E7" s="57">
        <v>1.2490000000000001</v>
      </c>
      <c r="F7" s="48">
        <v>393</v>
      </c>
      <c r="G7" s="48">
        <f t="shared" si="0"/>
        <v>121.82781219599438</v>
      </c>
    </row>
    <row r="8" spans="1:14" s="25" customFormat="1" ht="20.100000000000001" customHeight="1">
      <c r="A8" s="80" t="s">
        <v>13</v>
      </c>
      <c r="B8" s="48">
        <v>912</v>
      </c>
      <c r="C8" s="48">
        <v>500</v>
      </c>
      <c r="D8" s="70">
        <v>8.75</v>
      </c>
      <c r="E8" s="57">
        <v>1.244</v>
      </c>
      <c r="F8" s="48">
        <v>463</v>
      </c>
      <c r="G8" s="48">
        <f t="shared" si="0"/>
        <v>144.20193868541298</v>
      </c>
    </row>
    <row r="9" spans="1:14" s="25" customFormat="1" ht="20.100000000000001" customHeight="1">
      <c r="A9" s="80" t="s">
        <v>14</v>
      </c>
      <c r="B9" s="48">
        <v>1336</v>
      </c>
      <c r="C9" s="48">
        <v>400</v>
      </c>
      <c r="D9" s="70">
        <v>10.85</v>
      </c>
      <c r="E9" s="57">
        <v>1.2370000000000001</v>
      </c>
      <c r="F9" s="48">
        <v>568</v>
      </c>
      <c r="G9" s="48">
        <f t="shared" si="0"/>
        <v>178.06933737514439</v>
      </c>
    </row>
    <row r="10" spans="1:14" s="25" customFormat="1" ht="20.100000000000001" customHeight="1">
      <c r="A10" s="80" t="s">
        <v>15</v>
      </c>
      <c r="B10" s="48">
        <v>1336</v>
      </c>
      <c r="C10" s="48">
        <v>500</v>
      </c>
      <c r="D10" s="70">
        <v>12.35</v>
      </c>
      <c r="E10" s="57">
        <v>1.232</v>
      </c>
      <c r="F10" s="48">
        <v>668</v>
      </c>
      <c r="G10" s="48">
        <f t="shared" si="0"/>
        <v>210.40375331947445</v>
      </c>
    </row>
    <row r="11" spans="1:14" s="25" customFormat="1" ht="20.100000000000001" customHeight="1">
      <c r="A11" s="80" t="s">
        <v>16</v>
      </c>
      <c r="B11" s="48">
        <v>1548</v>
      </c>
      <c r="C11" s="48">
        <v>500</v>
      </c>
      <c r="D11" s="70">
        <v>14.35</v>
      </c>
      <c r="E11" s="57">
        <v>1.24</v>
      </c>
      <c r="F11" s="48">
        <v>780</v>
      </c>
      <c r="G11" s="48">
        <f t="shared" si="0"/>
        <v>243.84490268689055</v>
      </c>
    </row>
    <row r="12" spans="1:14" s="25" customFormat="1" ht="20.100000000000001" customHeight="1">
      <c r="A12" s="80" t="s">
        <v>17</v>
      </c>
      <c r="B12" s="48">
        <v>1760</v>
      </c>
      <c r="C12" s="48">
        <v>600</v>
      </c>
      <c r="D12" s="70">
        <v>18.899999999999999</v>
      </c>
      <c r="E12" s="57">
        <v>1.23</v>
      </c>
      <c r="F12" s="48">
        <v>1015</v>
      </c>
      <c r="G12" s="48">
        <f t="shared" si="0"/>
        <v>320.30044933001267</v>
      </c>
    </row>
    <row r="13" spans="1:14" s="25" customFormat="1" ht="20.100000000000001" customHeight="1">
      <c r="A13" s="80" t="s">
        <v>18</v>
      </c>
      <c r="B13" s="48">
        <v>1972</v>
      </c>
      <c r="C13" s="48">
        <v>600</v>
      </c>
      <c r="D13" s="70">
        <v>20.9</v>
      </c>
      <c r="E13" s="57">
        <v>1.24</v>
      </c>
      <c r="F13" s="48">
        <v>1137</v>
      </c>
      <c r="G13" s="48">
        <f t="shared" si="0"/>
        <v>355.45083891665968</v>
      </c>
    </row>
    <row r="14" spans="1:14" s="25" customFormat="1" ht="20.100000000000001" customHeight="1">
      <c r="A14" s="27"/>
      <c r="B14" s="27"/>
      <c r="C14" s="27"/>
      <c r="D14" s="27"/>
      <c r="E14" s="27"/>
      <c r="F14" s="27"/>
      <c r="G14" s="27"/>
      <c r="H14" s="27"/>
      <c r="I14" s="28"/>
      <c r="J14" s="28"/>
      <c r="K14" s="35"/>
    </row>
    <row r="15" spans="1:14" s="25" customFormat="1" ht="20.100000000000001" customHeight="1">
      <c r="A15" s="24" t="s">
        <v>0</v>
      </c>
      <c r="B15" s="26"/>
      <c r="C15" s="26"/>
      <c r="D15" s="27"/>
      <c r="E15" s="27"/>
      <c r="F15" s="27"/>
      <c r="G15" s="27"/>
      <c r="H15" s="27"/>
      <c r="I15" s="28"/>
      <c r="J15" s="28"/>
      <c r="K15" s="35"/>
    </row>
    <row r="16" spans="1:14" s="25" customFormat="1" ht="20.100000000000001" customHeight="1">
      <c r="A16" s="27"/>
      <c r="B16" s="27"/>
      <c r="C16" s="27"/>
      <c r="D16" s="27"/>
      <c r="E16" s="27"/>
      <c r="F16" s="27"/>
      <c r="G16" s="27"/>
      <c r="H16" s="27"/>
      <c r="I16" s="27"/>
      <c r="J16" s="27"/>
      <c r="K16" s="35"/>
    </row>
    <row r="17" spans="1:11" s="25" customFormat="1" ht="20.100000000000001" customHeight="1">
      <c r="A17" s="27"/>
      <c r="B17" s="27"/>
      <c r="C17" s="27"/>
      <c r="D17" s="27"/>
      <c r="E17" s="27"/>
      <c r="F17" s="27"/>
      <c r="G17" s="27"/>
      <c r="H17" s="27"/>
      <c r="I17" s="27"/>
      <c r="J17" s="27"/>
      <c r="K17" s="35"/>
    </row>
    <row r="18" spans="1:11" s="25" customFormat="1" ht="20.100000000000001" customHeight="1">
      <c r="A18" s="27"/>
      <c r="B18" s="27"/>
      <c r="C18" s="27"/>
      <c r="D18" s="27"/>
      <c r="E18" s="27"/>
      <c r="F18" s="27"/>
      <c r="G18" s="27"/>
      <c r="H18" s="27"/>
      <c r="I18" s="27"/>
      <c r="J18" s="27"/>
      <c r="K18" s="35"/>
    </row>
    <row r="19" spans="1:11" s="25" customFormat="1" ht="20.100000000000001" customHeight="1">
      <c r="A19" s="27"/>
      <c r="B19" s="27"/>
      <c r="C19" s="27"/>
      <c r="D19" s="27"/>
      <c r="E19" s="27"/>
      <c r="F19" s="27"/>
      <c r="G19" s="27"/>
      <c r="H19" s="27"/>
      <c r="I19" s="27"/>
      <c r="J19" s="27"/>
      <c r="K19" s="35"/>
    </row>
    <row r="20" spans="1:11" s="25" customFormat="1" ht="20.100000000000001" customHeight="1">
      <c r="A20" s="27"/>
      <c r="B20" s="27"/>
      <c r="C20" s="27"/>
      <c r="D20" s="27"/>
      <c r="E20" s="27"/>
      <c r="F20" s="27"/>
      <c r="G20" s="27"/>
      <c r="H20" s="27"/>
      <c r="I20" s="27"/>
      <c r="J20" s="27"/>
      <c r="K20" s="35"/>
    </row>
    <row r="21" spans="1:11" s="25" customFormat="1" ht="20.100000000000001" customHeight="1">
      <c r="A21" s="27"/>
      <c r="B21" s="27"/>
      <c r="C21" s="27"/>
      <c r="D21" s="27"/>
      <c r="E21" s="27"/>
      <c r="F21" s="27"/>
      <c r="G21" s="27"/>
      <c r="H21" s="27"/>
      <c r="I21" s="27"/>
      <c r="J21" s="27"/>
      <c r="K21" s="35"/>
    </row>
  </sheetData>
  <phoneticPr fontId="0" type="noConversion"/>
  <pageMargins left="0.75" right="0.75" top="1" bottom="1" header="0.5" footer="0.5"/>
  <pageSetup paperSize="9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F1878B764AF0D48BF13F3DF54B9DAD4" ma:contentTypeVersion="12" ma:contentTypeDescription="Een nieuw document maken." ma:contentTypeScope="" ma:versionID="151f53b6fe9120bf62fa221419d1472f">
  <xsd:schema xmlns:xsd="http://www.w3.org/2001/XMLSchema" xmlns:xs="http://www.w3.org/2001/XMLSchema" xmlns:p="http://schemas.microsoft.com/office/2006/metadata/properties" xmlns:ns2="2b2fb145-5bd6-4f94-a646-ce70e9b33f17" xmlns:ns3="a5622634-3f8c-4a4d-a882-2d8e0adb6d11" targetNamespace="http://schemas.microsoft.com/office/2006/metadata/properties" ma:root="true" ma:fieldsID="baad2b02ef2689c507a1db41ad6d9624" ns2:_="" ns3:_="">
    <xsd:import namespace="2b2fb145-5bd6-4f94-a646-ce70e9b33f17"/>
    <xsd:import namespace="a5622634-3f8c-4a4d-a882-2d8e0adb6d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2fb145-5bd6-4f94-a646-ce70e9b33f1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622634-3f8c-4a4d-a882-2d8e0adb6d1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9B65BA4-13DB-40BC-A145-B97B76185F89}"/>
</file>

<file path=customXml/itemProps2.xml><?xml version="1.0" encoding="utf-8"?>
<ds:datastoreItem xmlns:ds="http://schemas.openxmlformats.org/officeDocument/2006/customXml" ds:itemID="{1623B375-3BF2-4ECA-B734-47DF5B56DDE4}"/>
</file>

<file path=customXml/itemProps3.xml><?xml version="1.0" encoding="utf-8"?>
<ds:datastoreItem xmlns:ds="http://schemas.openxmlformats.org/officeDocument/2006/customXml" ds:itemID="{F3B21F19-8D88-4430-BCBD-542E56CFECD0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13</vt:i4>
      </vt:variant>
    </vt:vector>
  </HeadingPairs>
  <TitlesOfParts>
    <vt:vector size="13" baseType="lpstr">
      <vt:lpstr>Muna</vt:lpstr>
      <vt:lpstr>Elato</vt:lpstr>
      <vt:lpstr>Flores</vt:lpstr>
      <vt:lpstr>Flores C</vt:lpstr>
      <vt:lpstr>Apolima</vt:lpstr>
      <vt:lpstr>Evia</vt:lpstr>
      <vt:lpstr>Leros M</vt:lpstr>
      <vt:lpstr>Minorca</vt:lpstr>
      <vt:lpstr>Java</vt:lpstr>
      <vt:lpstr>Santorini</vt:lpstr>
      <vt:lpstr>Santorini C</vt:lpstr>
      <vt:lpstr>Apia M</vt:lpstr>
      <vt:lpstr>Banga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Sofie NOE</cp:lastModifiedBy>
  <cp:lastPrinted>2008-04-14T13:47:50Z</cp:lastPrinted>
  <dcterms:created xsi:type="dcterms:W3CDTF">1996-10-14T23:33:28Z</dcterms:created>
  <dcterms:modified xsi:type="dcterms:W3CDTF">2021-06-01T14:03:43Z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0x010100BF1878B764AF0D48BF13F3DF54B9DAD4</vt:lpwstr>
  </property>
</Properties>
</file>