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vie_are\Downloads\"/>
    </mc:Choice>
  </mc:AlternateContent>
  <xr:revisionPtr revIDLastSave="0" documentId="13_ncr:1_{2DE760FA-FB88-43DE-9B4A-E374BD626F88}" xr6:coauthVersionLast="47" xr6:coauthVersionMax="47" xr10:uidLastSave="{00000000-0000-0000-0000-000000000000}"/>
  <bookViews>
    <workbookView xWindow="0" yWindow="390" windowWidth="28800" windowHeight="15600" tabRatio="914" activeTab="1" xr2:uid="{00000000-000D-0000-FFFF-FFFF00000000}"/>
  </bookViews>
  <sheets>
    <sheet name="TINOS V  - PAROS V" sheetId="1" r:id="rId1"/>
    <sheet name="Kos V - Faro V" sheetId="4" r:id="rId2"/>
    <sheet name="KOS H und FARO H" sheetId="11" state="hidden" r:id="rId3"/>
    <sheet name="DELTA Laserline Standard" sheetId="5" r:id="rId4"/>
    <sheet name="Delta Zwischengrößen" sheetId="7" r:id="rId5"/>
    <sheet name="Narbonne V" sheetId="8" r:id="rId6"/>
    <sheet name="Narbonne H" sheetId="9" r:id="rId7"/>
    <sheet name="Narbonne Konvektor" sheetId="10" r:id="rId8"/>
  </sheets>
  <definedNames>
    <definedName name="_xlnm.Print_Area" localSheetId="2">'KOS H und FARO H'!$B$1:$R$27</definedName>
    <definedName name="_xlnm.Print_Area" localSheetId="6">'Narbonne H'!$A$1:$AJ$32</definedName>
    <definedName name="_xlnm.Print_Area" localSheetId="7">'Narbonne Konvektor'!$A$1:$AG$33</definedName>
    <definedName name="_xlnm.Print_Area" localSheetId="5">'Narbonne V'!$A$1:$AE$32</definedName>
    <definedName name="Z_C677C0E1_0DF1_40D3_AEBE_CE5C0E2221F0_.wvu.Cols" localSheetId="0" hidden="1">'TINOS V  - PAROS V'!$D:$D</definedName>
  </definedNames>
  <calcPr calcId="191028"/>
  <customWorkbookViews>
    <customWorkbookView name="Heiko Hanke - Persönliche Ansicht" guid="{C677C0E1-0DF1-40D3-AEBE-CE5C0E2221F0}" mergeInterval="0" personalView="1" maximized="1" windowWidth="1657" windowHeight="783" tabRatio="91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J6" i="11" l="1"/>
  <c r="E9" i="4"/>
  <c r="C10" i="11" l="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AD31" i="10"/>
  <c r="AC31" i="10"/>
  <c r="AB31" i="10"/>
  <c r="AA31" i="10"/>
  <c r="Z31" i="10"/>
  <c r="V31" i="10"/>
  <c r="U31" i="10"/>
  <c r="T31" i="10"/>
  <c r="S31" i="10"/>
  <c r="R31" i="10"/>
  <c r="N31" i="10"/>
  <c r="M31" i="10"/>
  <c r="L31" i="10"/>
  <c r="K31" i="10"/>
  <c r="J31" i="10"/>
  <c r="F31" i="10"/>
  <c r="E31" i="10"/>
  <c r="D31" i="10"/>
  <c r="C31" i="10"/>
  <c r="B31" i="10"/>
  <c r="AD30" i="10"/>
  <c r="AC30" i="10"/>
  <c r="AB30" i="10"/>
  <c r="AA30" i="10"/>
  <c r="Z30" i="10"/>
  <c r="V30" i="10"/>
  <c r="U30" i="10"/>
  <c r="T30" i="10"/>
  <c r="S30" i="10"/>
  <c r="R30" i="10"/>
  <c r="N30" i="10"/>
  <c r="M30" i="10"/>
  <c r="L30" i="10"/>
  <c r="K30" i="10"/>
  <c r="J30" i="10"/>
  <c r="F30" i="10"/>
  <c r="E30" i="10"/>
  <c r="D30" i="10"/>
  <c r="C30" i="10"/>
  <c r="B30" i="10"/>
  <c r="AD29" i="10"/>
  <c r="AC29" i="10"/>
  <c r="AB29" i="10"/>
  <c r="AA29" i="10"/>
  <c r="Z29" i="10"/>
  <c r="V29" i="10"/>
  <c r="U29" i="10"/>
  <c r="T29" i="10"/>
  <c r="S29" i="10"/>
  <c r="R29" i="10"/>
  <c r="N29" i="10"/>
  <c r="M29" i="10"/>
  <c r="L29" i="10"/>
  <c r="K29" i="10"/>
  <c r="J29" i="10"/>
  <c r="F29" i="10"/>
  <c r="E29" i="10"/>
  <c r="D29" i="10"/>
  <c r="C29" i="10"/>
  <c r="B29" i="10"/>
  <c r="AD28" i="10"/>
  <c r="AC28" i="10"/>
  <c r="AB28" i="10"/>
  <c r="AA28" i="10"/>
  <c r="Z28" i="10"/>
  <c r="V28" i="10"/>
  <c r="U28" i="10"/>
  <c r="T28" i="10"/>
  <c r="S28" i="10"/>
  <c r="R28" i="10"/>
  <c r="N28" i="10"/>
  <c r="M28" i="10"/>
  <c r="L28" i="10"/>
  <c r="K28" i="10"/>
  <c r="J28" i="10"/>
  <c r="F28" i="10"/>
  <c r="E28" i="10"/>
  <c r="D28" i="10"/>
  <c r="C28" i="10"/>
  <c r="B28" i="10"/>
  <c r="AD27" i="10"/>
  <c r="AC27" i="10"/>
  <c r="AB27" i="10"/>
  <c r="AA27" i="10"/>
  <c r="Z27" i="10"/>
  <c r="V27" i="10"/>
  <c r="U27" i="10"/>
  <c r="T27" i="10"/>
  <c r="S27" i="10"/>
  <c r="R27" i="10"/>
  <c r="N27" i="10"/>
  <c r="M27" i="10"/>
  <c r="L27" i="10"/>
  <c r="K27" i="10"/>
  <c r="J27" i="10"/>
  <c r="F27" i="10"/>
  <c r="E27" i="10"/>
  <c r="D27" i="10"/>
  <c r="C27" i="10"/>
  <c r="B27" i="10"/>
  <c r="AE26" i="10"/>
  <c r="AD26" i="10"/>
  <c r="AC26" i="10"/>
  <c r="AB26" i="10"/>
  <c r="AA26" i="10"/>
  <c r="Z26" i="10"/>
  <c r="W26" i="10"/>
  <c r="V26" i="10"/>
  <c r="U26" i="10"/>
  <c r="T26" i="10"/>
  <c r="S26" i="10"/>
  <c r="R26" i="10"/>
  <c r="O26" i="10"/>
  <c r="N26" i="10"/>
  <c r="M26" i="10"/>
  <c r="L26" i="10"/>
  <c r="K26" i="10"/>
  <c r="J26" i="10"/>
  <c r="G26" i="10"/>
  <c r="F26" i="10"/>
  <c r="E26" i="10"/>
  <c r="D26" i="10"/>
  <c r="C26" i="10"/>
  <c r="B26" i="10"/>
  <c r="AF25" i="10"/>
  <c r="AE25" i="10"/>
  <c r="AD25" i="10"/>
  <c r="AC25" i="10"/>
  <c r="AB25" i="10"/>
  <c r="AA25" i="10"/>
  <c r="Z25" i="10"/>
  <c r="X25" i="10"/>
  <c r="W25" i="10"/>
  <c r="V25" i="10"/>
  <c r="U25" i="10"/>
  <c r="T25" i="10"/>
  <c r="S25" i="10"/>
  <c r="R25" i="10"/>
  <c r="P25" i="10"/>
  <c r="O25" i="10"/>
  <c r="N25" i="10"/>
  <c r="M25" i="10"/>
  <c r="L25" i="10"/>
  <c r="K25" i="10"/>
  <c r="J25" i="10"/>
  <c r="H25" i="10"/>
  <c r="G25" i="10"/>
  <c r="F25" i="10"/>
  <c r="E25" i="10"/>
  <c r="D25" i="10"/>
  <c r="C25" i="10"/>
  <c r="B25" i="10"/>
  <c r="AF24" i="10"/>
  <c r="AE24" i="10"/>
  <c r="AD24" i="10"/>
  <c r="AC24" i="10"/>
  <c r="AB24" i="10"/>
  <c r="AA24" i="10"/>
  <c r="Z24" i="10"/>
  <c r="X24" i="10"/>
  <c r="W24" i="10"/>
  <c r="V24" i="10"/>
  <c r="U24" i="10"/>
  <c r="T24" i="10"/>
  <c r="S24" i="10"/>
  <c r="R24" i="10"/>
  <c r="P24" i="10"/>
  <c r="O24" i="10"/>
  <c r="N24" i="10"/>
  <c r="M24" i="10"/>
  <c r="L24" i="10"/>
  <c r="K24" i="10"/>
  <c r="J24" i="10"/>
  <c r="H24" i="10"/>
  <c r="G24" i="10"/>
  <c r="F24" i="10"/>
  <c r="E24" i="10"/>
  <c r="D24" i="10"/>
  <c r="C24" i="10"/>
  <c r="B24" i="10"/>
  <c r="AF23" i="10"/>
  <c r="AE23" i="10"/>
  <c r="AD23" i="10"/>
  <c r="AC23" i="10"/>
  <c r="AB23" i="10"/>
  <c r="AA23" i="10"/>
  <c r="Z23" i="10"/>
  <c r="X23" i="10"/>
  <c r="W23" i="10"/>
  <c r="V23" i="10"/>
  <c r="U23" i="10"/>
  <c r="T23" i="10"/>
  <c r="S23" i="10"/>
  <c r="R23" i="10"/>
  <c r="P23" i="10"/>
  <c r="O23" i="10"/>
  <c r="N23" i="10"/>
  <c r="M23" i="10"/>
  <c r="L23" i="10"/>
  <c r="K23" i="10"/>
  <c r="J23" i="10"/>
  <c r="H23" i="10"/>
  <c r="G23" i="10"/>
  <c r="F23" i="10"/>
  <c r="E23" i="10"/>
  <c r="D23" i="10"/>
  <c r="C23" i="10"/>
  <c r="B23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Y29" i="8" l="1"/>
  <c r="X29" i="8"/>
  <c r="W29" i="8"/>
  <c r="U29" i="8"/>
  <c r="T29" i="8"/>
  <c r="S29" i="8"/>
  <c r="R29" i="8"/>
  <c r="P29" i="8"/>
  <c r="O29" i="8"/>
  <c r="N29" i="8"/>
  <c r="M29" i="8"/>
  <c r="K29" i="8"/>
  <c r="J29" i="8"/>
  <c r="I29" i="8"/>
  <c r="H29" i="8"/>
  <c r="F29" i="8"/>
  <c r="E29" i="8"/>
  <c r="D29" i="8"/>
  <c r="C29" i="8"/>
  <c r="B29" i="8"/>
  <c r="Y28" i="8"/>
  <c r="X28" i="8"/>
  <c r="W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F28" i="8"/>
  <c r="E28" i="8"/>
  <c r="D28" i="8"/>
  <c r="C28" i="8"/>
  <c r="B28" i="8"/>
  <c r="Z27" i="8"/>
  <c r="Y27" i="8"/>
  <c r="X27" i="8"/>
  <c r="W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F27" i="8"/>
  <c r="E27" i="8"/>
  <c r="D27" i="8"/>
  <c r="C27" i="8"/>
  <c r="B27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F26" i="8"/>
  <c r="E26" i="8"/>
  <c r="D26" i="8"/>
  <c r="C26" i="8"/>
  <c r="B26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F25" i="8"/>
  <c r="E25" i="8"/>
  <c r="D25" i="8"/>
  <c r="C25" i="8"/>
  <c r="B25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F24" i="8"/>
  <c r="E24" i="8"/>
  <c r="D24" i="8"/>
  <c r="C24" i="8"/>
  <c r="B24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F23" i="8"/>
  <c r="E23" i="8"/>
  <c r="D23" i="8"/>
  <c r="C23" i="8"/>
  <c r="B23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F22" i="8"/>
  <c r="E22" i="8"/>
  <c r="D22" i="8"/>
  <c r="C22" i="8"/>
  <c r="B22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F21" i="8"/>
  <c r="E21" i="8"/>
  <c r="D21" i="8"/>
  <c r="C21" i="8"/>
  <c r="B21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F20" i="8"/>
  <c r="E20" i="8"/>
  <c r="D20" i="8"/>
  <c r="C20" i="8"/>
  <c r="B20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F19" i="8"/>
  <c r="E19" i="8"/>
  <c r="D19" i="8"/>
  <c r="C19" i="8"/>
  <c r="B19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F18" i="8"/>
  <c r="E18" i="8"/>
  <c r="D18" i="8"/>
  <c r="C18" i="8"/>
  <c r="B18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F17" i="8"/>
  <c r="E17" i="8"/>
  <c r="D17" i="8"/>
  <c r="C17" i="8"/>
  <c r="B17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F16" i="8"/>
  <c r="E16" i="8"/>
  <c r="D16" i="8"/>
  <c r="C16" i="8"/>
  <c r="B16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F15" i="8"/>
  <c r="E15" i="8"/>
  <c r="D15" i="8"/>
  <c r="C15" i="8"/>
  <c r="B15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F14" i="8"/>
  <c r="E14" i="8"/>
  <c r="D14" i="8"/>
  <c r="C14" i="8"/>
  <c r="B14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F13" i="8"/>
  <c r="E13" i="8"/>
  <c r="D13" i="8"/>
  <c r="C13" i="8"/>
  <c r="B13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F12" i="8"/>
  <c r="E12" i="8"/>
  <c r="D12" i="8"/>
  <c r="C12" i="8"/>
  <c r="B12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F11" i="8"/>
  <c r="E11" i="8"/>
  <c r="D11" i="8"/>
  <c r="C11" i="8"/>
  <c r="B11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F10" i="8"/>
  <c r="E10" i="8"/>
  <c r="D10" i="8"/>
  <c r="C10" i="8"/>
  <c r="B10" i="8"/>
  <c r="J51" i="7"/>
  <c r="M51" i="7"/>
  <c r="Q85" i="7" l="1"/>
  <c r="N85" i="7"/>
  <c r="K85" i="7"/>
  <c r="H85" i="7"/>
  <c r="Q84" i="7"/>
  <c r="K84" i="7"/>
  <c r="H84" i="7"/>
  <c r="E84" i="7"/>
  <c r="F84" i="7" s="1"/>
  <c r="G84" i="7" s="1"/>
  <c r="Q83" i="7"/>
  <c r="N83" i="7"/>
  <c r="K83" i="7"/>
  <c r="H83" i="7"/>
  <c r="E83" i="7"/>
  <c r="F83" i="7" s="1"/>
  <c r="G83" i="7" s="1"/>
  <c r="Q82" i="7"/>
  <c r="N82" i="7"/>
  <c r="K82" i="7"/>
  <c r="H82" i="7"/>
  <c r="E82" i="7"/>
  <c r="F82" i="7" s="1"/>
  <c r="G82" i="7" s="1"/>
  <c r="Q81" i="7"/>
  <c r="K81" i="7"/>
  <c r="H81" i="7"/>
  <c r="Q80" i="7"/>
  <c r="N80" i="7"/>
  <c r="K80" i="7"/>
  <c r="H80" i="7"/>
  <c r="Q79" i="7"/>
  <c r="S78" i="7"/>
  <c r="R78" i="7"/>
  <c r="P78" i="7"/>
  <c r="O78" i="7"/>
  <c r="M78" i="7"/>
  <c r="L78" i="7"/>
  <c r="J78" i="7"/>
  <c r="I78" i="7"/>
  <c r="G78" i="7"/>
  <c r="F78" i="7"/>
  <c r="T72" i="7"/>
  <c r="Q72" i="7"/>
  <c r="N72" i="7"/>
  <c r="K72" i="7"/>
  <c r="H72" i="7"/>
  <c r="E72" i="7"/>
  <c r="F72" i="7" s="1"/>
  <c r="G72" i="7" s="1"/>
  <c r="T71" i="7"/>
  <c r="Q71" i="7"/>
  <c r="N71" i="7"/>
  <c r="K71" i="7"/>
  <c r="H71" i="7"/>
  <c r="E71" i="7"/>
  <c r="F71" i="7" s="1"/>
  <c r="G71" i="7" s="1"/>
  <c r="T70" i="7"/>
  <c r="Q70" i="7"/>
  <c r="N70" i="7"/>
  <c r="K70" i="7"/>
  <c r="H70" i="7"/>
  <c r="E70" i="7"/>
  <c r="F70" i="7" s="1"/>
  <c r="G70" i="7" s="1"/>
  <c r="T69" i="7"/>
  <c r="Q69" i="7"/>
  <c r="N69" i="7"/>
  <c r="K69" i="7"/>
  <c r="H69" i="7"/>
  <c r="E69" i="7"/>
  <c r="F69" i="7" s="1"/>
  <c r="G69" i="7" s="1"/>
  <c r="T68" i="7"/>
  <c r="Q68" i="7"/>
  <c r="N68" i="7"/>
  <c r="K68" i="7"/>
  <c r="H68" i="7"/>
  <c r="E68" i="7"/>
  <c r="F68" i="7" s="1"/>
  <c r="G68" i="7" s="1"/>
  <c r="T67" i="7"/>
  <c r="Q67" i="7"/>
  <c r="N67" i="7"/>
  <c r="K67" i="7"/>
  <c r="H67" i="7"/>
  <c r="E67" i="7"/>
  <c r="F67" i="7" s="1"/>
  <c r="G67" i="7" s="1"/>
  <c r="T66" i="7"/>
  <c r="Q66" i="7"/>
  <c r="N66" i="7"/>
  <c r="K66" i="7"/>
  <c r="H66" i="7"/>
  <c r="E66" i="7"/>
  <c r="F66" i="7" s="1"/>
  <c r="G66" i="7" s="1"/>
  <c r="T65" i="7"/>
  <c r="Q65" i="7"/>
  <c r="N65" i="7"/>
  <c r="K65" i="7"/>
  <c r="H65" i="7"/>
  <c r="E65" i="7"/>
  <c r="F65" i="7" s="1"/>
  <c r="G65" i="7" s="1"/>
  <c r="T64" i="7"/>
  <c r="Q64" i="7"/>
  <c r="N64" i="7"/>
  <c r="K64" i="7"/>
  <c r="H64" i="7"/>
  <c r="E64" i="7"/>
  <c r="F64" i="7" s="1"/>
  <c r="G64" i="7" s="1"/>
  <c r="T63" i="7"/>
  <c r="Q63" i="7"/>
  <c r="N63" i="7"/>
  <c r="K63" i="7"/>
  <c r="H63" i="7"/>
  <c r="E63" i="7"/>
  <c r="F63" i="7" s="1"/>
  <c r="G63" i="7" s="1"/>
  <c r="T62" i="7"/>
  <c r="Q62" i="7"/>
  <c r="N62" i="7"/>
  <c r="K62" i="7"/>
  <c r="H62" i="7"/>
  <c r="F62" i="7"/>
  <c r="G62" i="7" s="1"/>
  <c r="E62" i="7"/>
  <c r="T61" i="7"/>
  <c r="Q61" i="7"/>
  <c r="N61" i="7"/>
  <c r="K61" i="7"/>
  <c r="H61" i="7"/>
  <c r="E61" i="7"/>
  <c r="F61" i="7" s="1"/>
  <c r="G61" i="7" s="1"/>
  <c r="T60" i="7"/>
  <c r="Q60" i="7"/>
  <c r="N60" i="7"/>
  <c r="K60" i="7"/>
  <c r="H60" i="7"/>
  <c r="E60" i="7"/>
  <c r="F60" i="7" s="1"/>
  <c r="G60" i="7" s="1"/>
  <c r="T59" i="7"/>
  <c r="Q59" i="7"/>
  <c r="N59" i="7"/>
  <c r="K59" i="7"/>
  <c r="H59" i="7"/>
  <c r="E59" i="7"/>
  <c r="F59" i="7" s="1"/>
  <c r="G59" i="7" s="1"/>
  <c r="T58" i="7"/>
  <c r="Q58" i="7"/>
  <c r="N58" i="7"/>
  <c r="K58" i="7"/>
  <c r="H58" i="7"/>
  <c r="E58" i="7"/>
  <c r="F58" i="7" s="1"/>
  <c r="G58" i="7" s="1"/>
  <c r="T57" i="7"/>
  <c r="Q57" i="7"/>
  <c r="N57" i="7"/>
  <c r="K57" i="7"/>
  <c r="H57" i="7"/>
  <c r="E57" i="7"/>
  <c r="F57" i="7" s="1"/>
  <c r="G57" i="7" s="1"/>
  <c r="T56" i="7"/>
  <c r="Q56" i="7"/>
  <c r="N56" i="7"/>
  <c r="K56" i="7"/>
  <c r="H56" i="7"/>
  <c r="E56" i="7"/>
  <c r="F56" i="7" s="1"/>
  <c r="G56" i="7" s="1"/>
  <c r="T55" i="7"/>
  <c r="Q55" i="7"/>
  <c r="N55" i="7"/>
  <c r="K55" i="7"/>
  <c r="H55" i="7"/>
  <c r="E55" i="7"/>
  <c r="F55" i="7" s="1"/>
  <c r="G55" i="7" s="1"/>
  <c r="T54" i="7"/>
  <c r="Q54" i="7"/>
  <c r="N54" i="7"/>
  <c r="K54" i="7"/>
  <c r="H54" i="7"/>
  <c r="E54" i="7"/>
  <c r="F54" i="7" s="1"/>
  <c r="G54" i="7" s="1"/>
  <c r="T53" i="7"/>
  <c r="Q53" i="7"/>
  <c r="N53" i="7"/>
  <c r="K53" i="7"/>
  <c r="H53" i="7"/>
  <c r="E53" i="7"/>
  <c r="S51" i="7"/>
  <c r="R51" i="7"/>
  <c r="P51" i="7"/>
  <c r="O51" i="7"/>
  <c r="L51" i="7"/>
  <c r="L72" i="7" s="1"/>
  <c r="I51" i="7"/>
  <c r="F46" i="7"/>
  <c r="F45" i="7"/>
  <c r="F44" i="7"/>
  <c r="R41" i="7"/>
  <c r="R40" i="7"/>
  <c r="O40" i="7"/>
  <c r="L40" i="7"/>
  <c r="I40" i="7"/>
  <c r="F40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R15" i="7"/>
  <c r="F15" i="7"/>
  <c r="R14" i="7"/>
  <c r="R33" i="7" s="1"/>
  <c r="O14" i="7"/>
  <c r="O31" i="7" s="1"/>
  <c r="L14" i="7"/>
  <c r="L45" i="7" s="1"/>
  <c r="I14" i="7"/>
  <c r="I30" i="7" s="1"/>
  <c r="R18" i="7" l="1"/>
  <c r="L16" i="7"/>
  <c r="R20" i="7"/>
  <c r="R25" i="7"/>
  <c r="R17" i="7"/>
  <c r="I21" i="7"/>
  <c r="I19" i="7"/>
  <c r="I22" i="7"/>
  <c r="I83" i="7"/>
  <c r="J83" i="7" s="1"/>
  <c r="L17" i="7"/>
  <c r="R22" i="7"/>
  <c r="M72" i="7"/>
  <c r="O60" i="7"/>
  <c r="P60" i="7" s="1"/>
  <c r="R82" i="7"/>
  <c r="S82" i="7" s="1"/>
  <c r="I15" i="7"/>
  <c r="R16" i="7"/>
  <c r="R19" i="7"/>
  <c r="O21" i="7"/>
  <c r="I24" i="7"/>
  <c r="R27" i="7"/>
  <c r="I29" i="7"/>
  <c r="O30" i="7"/>
  <c r="I32" i="7"/>
  <c r="R42" i="7"/>
  <c r="R44" i="7"/>
  <c r="I46" i="7"/>
  <c r="O15" i="7"/>
  <c r="I18" i="7"/>
  <c r="R21" i="7"/>
  <c r="I23" i="7"/>
  <c r="O24" i="7"/>
  <c r="I26" i="7"/>
  <c r="L29" i="7"/>
  <c r="R30" i="7"/>
  <c r="R32" i="7"/>
  <c r="I34" i="7"/>
  <c r="I43" i="7"/>
  <c r="R46" i="7"/>
  <c r="F53" i="7"/>
  <c r="G53" i="7" s="1"/>
  <c r="O55" i="7"/>
  <c r="P55" i="7" s="1"/>
  <c r="I17" i="7"/>
  <c r="O18" i="7"/>
  <c r="I20" i="7"/>
  <c r="L23" i="7"/>
  <c r="R24" i="7"/>
  <c r="R26" i="7"/>
  <c r="I28" i="7"/>
  <c r="O29" i="7"/>
  <c r="L34" i="7"/>
  <c r="R43" i="7"/>
  <c r="I45" i="7"/>
  <c r="I47" i="7"/>
  <c r="O23" i="7"/>
  <c r="L28" i="7"/>
  <c r="R29" i="7"/>
  <c r="I31" i="7"/>
  <c r="I33" i="7"/>
  <c r="R34" i="7"/>
  <c r="O45" i="7"/>
  <c r="O47" i="7"/>
  <c r="I16" i="7"/>
  <c r="O17" i="7"/>
  <c r="L22" i="7"/>
  <c r="R23" i="7"/>
  <c r="I25" i="7"/>
  <c r="I27" i="7"/>
  <c r="R28" i="7"/>
  <c r="R31" i="7"/>
  <c r="O33" i="7"/>
  <c r="I42" i="7"/>
  <c r="I44" i="7"/>
  <c r="R45" i="7"/>
  <c r="R47" i="7"/>
  <c r="O27" i="7"/>
  <c r="O42" i="7"/>
  <c r="L44" i="7"/>
  <c r="I59" i="7"/>
  <c r="J59" i="7" s="1"/>
  <c r="R58" i="7"/>
  <c r="S58" i="7" s="1"/>
  <c r="I57" i="7"/>
  <c r="J57" i="7" s="1"/>
  <c r="I65" i="7"/>
  <c r="J65" i="7" s="1"/>
  <c r="I69" i="7"/>
  <c r="J69" i="7" s="1"/>
  <c r="R64" i="7"/>
  <c r="S64" i="7" s="1"/>
  <c r="R68" i="7"/>
  <c r="S68" i="7" s="1"/>
  <c r="I54" i="7"/>
  <c r="J54" i="7" s="1"/>
  <c r="R53" i="7"/>
  <c r="S53" i="7" s="1"/>
  <c r="R63" i="7"/>
  <c r="S63" i="7" s="1"/>
  <c r="I64" i="7"/>
  <c r="J64" i="7" s="1"/>
  <c r="R54" i="7"/>
  <c r="S54" i="7" s="1"/>
  <c r="I55" i="7"/>
  <c r="J55" i="7" s="1"/>
  <c r="I58" i="7"/>
  <c r="J58" i="7" s="1"/>
  <c r="R62" i="7"/>
  <c r="S62" i="7" s="1"/>
  <c r="I63" i="7"/>
  <c r="J63" i="7" s="1"/>
  <c r="R70" i="7"/>
  <c r="S70" i="7" s="1"/>
  <c r="I71" i="7"/>
  <c r="J71" i="7" s="1"/>
  <c r="I80" i="7"/>
  <c r="J80" i="7" s="1"/>
  <c r="O59" i="7"/>
  <c r="P59" i="7" s="1"/>
  <c r="I85" i="7"/>
  <c r="J85" i="7" s="1"/>
  <c r="R69" i="7"/>
  <c r="S69" i="7" s="1"/>
  <c r="I70" i="7"/>
  <c r="J70" i="7" s="1"/>
  <c r="I84" i="7"/>
  <c r="J84" i="7" s="1"/>
  <c r="R83" i="7"/>
  <c r="S83" i="7" s="1"/>
  <c r="I53" i="7"/>
  <c r="J53" i="7" s="1"/>
  <c r="O65" i="7"/>
  <c r="P65" i="7" s="1"/>
  <c r="I81" i="7"/>
  <c r="J81" i="7" s="1"/>
  <c r="R85" i="7"/>
  <c r="S85" i="7" s="1"/>
  <c r="O61" i="7"/>
  <c r="P61" i="7" s="1"/>
  <c r="O82" i="7"/>
  <c r="P82" i="7" s="1"/>
  <c r="O57" i="7"/>
  <c r="P57" i="7" s="1"/>
  <c r="R59" i="7"/>
  <c r="S59" i="7" s="1"/>
  <c r="R60" i="7"/>
  <c r="S60" i="7" s="1"/>
  <c r="O62" i="7"/>
  <c r="P62" i="7" s="1"/>
  <c r="R65" i="7"/>
  <c r="S65" i="7" s="1"/>
  <c r="R66" i="7"/>
  <c r="S66" i="7" s="1"/>
  <c r="O68" i="7"/>
  <c r="P68" i="7" s="1"/>
  <c r="R71" i="7"/>
  <c r="S71" i="7" s="1"/>
  <c r="R72" i="7"/>
  <c r="S72" i="7" s="1"/>
  <c r="R80" i="7"/>
  <c r="S80" i="7" s="1"/>
  <c r="O83" i="7"/>
  <c r="P83" i="7" s="1"/>
  <c r="I56" i="7"/>
  <c r="J56" i="7" s="1"/>
  <c r="O58" i="7"/>
  <c r="P58" i="7" s="1"/>
  <c r="I60" i="7"/>
  <c r="J60" i="7" s="1"/>
  <c r="I61" i="7"/>
  <c r="J61" i="7" s="1"/>
  <c r="O63" i="7"/>
  <c r="P63" i="7" s="1"/>
  <c r="I66" i="7"/>
  <c r="J66" i="7" s="1"/>
  <c r="I67" i="7"/>
  <c r="J67" i="7" s="1"/>
  <c r="O69" i="7"/>
  <c r="P69" i="7" s="1"/>
  <c r="I72" i="7"/>
  <c r="J72" i="7" s="1"/>
  <c r="R81" i="7"/>
  <c r="S81" i="7" s="1"/>
  <c r="I82" i="7"/>
  <c r="J82" i="7" s="1"/>
  <c r="R84" i="7"/>
  <c r="S84" i="7" s="1"/>
  <c r="O66" i="7"/>
  <c r="P66" i="7" s="1"/>
  <c r="O72" i="7"/>
  <c r="P72" i="7" s="1"/>
  <c r="O56" i="7"/>
  <c r="P56" i="7" s="1"/>
  <c r="O67" i="7"/>
  <c r="P67" i="7" s="1"/>
  <c r="R55" i="7"/>
  <c r="S55" i="7" s="1"/>
  <c r="O53" i="7"/>
  <c r="P53" i="7" s="1"/>
  <c r="O54" i="7"/>
  <c r="P54" i="7" s="1"/>
  <c r="R56" i="7"/>
  <c r="S56" i="7" s="1"/>
  <c r="R57" i="7"/>
  <c r="S57" i="7" s="1"/>
  <c r="R61" i="7"/>
  <c r="S61" i="7" s="1"/>
  <c r="I62" i="7"/>
  <c r="J62" i="7" s="1"/>
  <c r="O64" i="7"/>
  <c r="P64" i="7" s="1"/>
  <c r="R67" i="7"/>
  <c r="S67" i="7" s="1"/>
  <c r="I68" i="7"/>
  <c r="J68" i="7" s="1"/>
  <c r="O70" i="7"/>
  <c r="P70" i="7" s="1"/>
  <c r="R79" i="7"/>
  <c r="S79" i="7" s="1"/>
  <c r="O85" i="7"/>
  <c r="P85" i="7" s="1"/>
  <c r="O71" i="7"/>
  <c r="P71" i="7" s="1"/>
  <c r="O80" i="7"/>
  <c r="P80" i="7" s="1"/>
  <c r="L15" i="7"/>
  <c r="O16" i="7"/>
  <c r="L21" i="7"/>
  <c r="O22" i="7"/>
  <c r="L27" i="7"/>
  <c r="O28" i="7"/>
  <c r="L33" i="7"/>
  <c r="O34" i="7"/>
  <c r="O44" i="7"/>
  <c r="L47" i="7"/>
  <c r="L53" i="7"/>
  <c r="M53" i="7" s="1"/>
  <c r="L56" i="7"/>
  <c r="M56" i="7" s="1"/>
  <c r="L59" i="7"/>
  <c r="M59" i="7" s="1"/>
  <c r="L62" i="7"/>
  <c r="M62" i="7" s="1"/>
  <c r="L65" i="7"/>
  <c r="M65" i="7" s="1"/>
  <c r="L68" i="7"/>
  <c r="M68" i="7" s="1"/>
  <c r="L71" i="7"/>
  <c r="M71" i="7" s="1"/>
  <c r="L80" i="7"/>
  <c r="M80" i="7" s="1"/>
  <c r="L81" i="7"/>
  <c r="M81" i="7" s="1"/>
  <c r="L82" i="7"/>
  <c r="M82" i="7" s="1"/>
  <c r="L84" i="7"/>
  <c r="M84" i="7" s="1"/>
  <c r="L43" i="7"/>
  <c r="L26" i="7"/>
  <c r="L32" i="7"/>
  <c r="L55" i="7"/>
  <c r="M55" i="7" s="1"/>
  <c r="L58" i="7"/>
  <c r="M58" i="7" s="1"/>
  <c r="L61" i="7"/>
  <c r="M61" i="7" s="1"/>
  <c r="L64" i="7"/>
  <c r="M64" i="7" s="1"/>
  <c r="L67" i="7"/>
  <c r="M67" i="7" s="1"/>
  <c r="L70" i="7"/>
  <c r="M70" i="7" s="1"/>
  <c r="L20" i="7"/>
  <c r="L19" i="7"/>
  <c r="O20" i="7"/>
  <c r="L25" i="7"/>
  <c r="O26" i="7"/>
  <c r="L31" i="7"/>
  <c r="O32" i="7"/>
  <c r="L18" i="7"/>
  <c r="O19" i="7"/>
  <c r="L24" i="7"/>
  <c r="O25" i="7"/>
  <c r="L30" i="7"/>
  <c r="L42" i="7"/>
  <c r="L46" i="7"/>
  <c r="L83" i="7"/>
  <c r="M83" i="7" s="1"/>
  <c r="L85" i="7"/>
  <c r="M85" i="7" s="1"/>
  <c r="L54" i="7"/>
  <c r="M54" i="7" s="1"/>
  <c r="L57" i="7"/>
  <c r="M57" i="7" s="1"/>
  <c r="L60" i="7"/>
  <c r="M60" i="7" s="1"/>
  <c r="L63" i="7"/>
  <c r="M63" i="7" s="1"/>
  <c r="L66" i="7"/>
  <c r="M66" i="7" s="1"/>
  <c r="L69" i="7"/>
  <c r="M69" i="7" s="1"/>
  <c r="H7" i="5" l="1"/>
  <c r="G10" i="5"/>
  <c r="G18" i="5" s="1"/>
  <c r="J10" i="5"/>
  <c r="J11" i="5" s="1"/>
  <c r="M10" i="5"/>
  <c r="M12" i="5" s="1"/>
  <c r="P10" i="5"/>
  <c r="P13" i="5" s="1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6" i="5"/>
  <c r="G36" i="5"/>
  <c r="J36" i="5"/>
  <c r="M36" i="5"/>
  <c r="P36" i="5"/>
  <c r="P37" i="5"/>
  <c r="D40" i="5"/>
  <c r="D41" i="5"/>
  <c r="D42" i="5"/>
  <c r="P20" i="5" l="1"/>
  <c r="P18" i="5"/>
  <c r="P40" i="5"/>
  <c r="P22" i="5"/>
  <c r="M41" i="5"/>
  <c r="P38" i="5"/>
  <c r="P24" i="5"/>
  <c r="M43" i="5"/>
  <c r="J18" i="5"/>
  <c r="J42" i="5"/>
  <c r="J39" i="5"/>
  <c r="J26" i="5"/>
  <c r="J30" i="5"/>
  <c r="J24" i="5"/>
  <c r="J20" i="5"/>
  <c r="J14" i="5"/>
  <c r="J38" i="5"/>
  <c r="J40" i="5"/>
  <c r="J16" i="5"/>
  <c r="J12" i="5"/>
  <c r="J22" i="5"/>
  <c r="J28" i="5"/>
  <c r="M26" i="5"/>
  <c r="G29" i="5"/>
  <c r="G17" i="5"/>
  <c r="G38" i="5"/>
  <c r="G11" i="5"/>
  <c r="G41" i="5"/>
  <c r="G43" i="5"/>
  <c r="G30" i="5"/>
  <c r="G28" i="5"/>
  <c r="G26" i="5"/>
  <c r="M23" i="5"/>
  <c r="G16" i="5"/>
  <c r="G13" i="5"/>
  <c r="G40" i="5"/>
  <c r="G22" i="5"/>
  <c r="G39" i="5"/>
  <c r="G42" i="5"/>
  <c r="M40" i="5"/>
  <c r="M29" i="5"/>
  <c r="G27" i="5"/>
  <c r="M20" i="5"/>
  <c r="G15" i="5"/>
  <c r="P30" i="5"/>
  <c r="G25" i="5"/>
  <c r="G23" i="5"/>
  <c r="G21" i="5"/>
  <c r="G19" i="5"/>
  <c r="P28" i="5"/>
  <c r="P26" i="5"/>
  <c r="P16" i="5"/>
  <c r="P14" i="5"/>
  <c r="G12" i="5"/>
  <c r="M30" i="5"/>
  <c r="M27" i="5"/>
  <c r="M24" i="5"/>
  <c r="M21" i="5"/>
  <c r="G20" i="5"/>
  <c r="M18" i="5"/>
  <c r="M15" i="5"/>
  <c r="G14" i="5"/>
  <c r="M38" i="5"/>
  <c r="M28" i="5"/>
  <c r="M25" i="5"/>
  <c r="G24" i="5"/>
  <c r="M22" i="5"/>
  <c r="M19" i="5"/>
  <c r="M16" i="5"/>
  <c r="M13" i="5"/>
  <c r="M11" i="5"/>
  <c r="M17" i="5"/>
  <c r="M14" i="5"/>
  <c r="P42" i="5"/>
  <c r="J41" i="5"/>
  <c r="P27" i="5"/>
  <c r="J25" i="5"/>
  <c r="P21" i="5"/>
  <c r="J19" i="5"/>
  <c r="P15" i="5"/>
  <c r="J13" i="5"/>
  <c r="P43" i="5"/>
  <c r="P39" i="5"/>
  <c r="P29" i="5"/>
  <c r="J27" i="5"/>
  <c r="P23" i="5"/>
  <c r="J21" i="5"/>
  <c r="P17" i="5"/>
  <c r="J15" i="5"/>
  <c r="P11" i="5"/>
  <c r="P12" i="5"/>
  <c r="J43" i="5"/>
  <c r="P41" i="5"/>
  <c r="J29" i="5"/>
  <c r="P25" i="5"/>
  <c r="J23" i="5"/>
  <c r="P19" i="5"/>
  <c r="J17" i="5"/>
  <c r="H15" i="4"/>
  <c r="H16" i="4"/>
  <c r="H18" i="4"/>
  <c r="H19" i="4"/>
  <c r="H20" i="4"/>
  <c r="H21" i="4"/>
  <c r="H22" i="4"/>
  <c r="H23" i="4"/>
  <c r="H24" i="4"/>
  <c r="H25" i="4"/>
  <c r="H26" i="4"/>
  <c r="H27" i="4"/>
  <c r="H28" i="4"/>
  <c r="H29" i="4"/>
  <c r="H35" i="4"/>
  <c r="H36" i="4"/>
  <c r="H37" i="4"/>
  <c r="H39" i="4"/>
  <c r="H40" i="4"/>
  <c r="H41" i="4"/>
  <c r="H42" i="4"/>
  <c r="H43" i="4"/>
  <c r="H44" i="4"/>
  <c r="H45" i="4"/>
  <c r="H46" i="4"/>
  <c r="H47" i="4"/>
  <c r="H48" i="4"/>
  <c r="H49" i="4"/>
  <c r="H50" i="4"/>
  <c r="C9" i="1" l="1"/>
  <c r="G14" i="1" l="1"/>
  <c r="G15" i="1"/>
  <c r="G16" i="1"/>
  <c r="G18" i="1"/>
  <c r="G19" i="1"/>
  <c r="G20" i="1"/>
  <c r="G21" i="1"/>
  <c r="G24" i="1"/>
  <c r="G25" i="1"/>
  <c r="G31" i="1"/>
  <c r="G32" i="1"/>
  <c r="G33" i="1"/>
  <c r="G35" i="1"/>
  <c r="G36" i="1"/>
  <c r="G37" i="1"/>
  <c r="G38" i="1"/>
  <c r="G41" i="1"/>
  <c r="G42" i="1"/>
</calcChain>
</file>

<file path=xl/sharedStrings.xml><?xml version="1.0" encoding="utf-8"?>
<sst xmlns="http://schemas.openxmlformats.org/spreadsheetml/2006/main" count="425" uniqueCount="75">
  <si>
    <t>TINOS V /  PAROS V</t>
  </si>
  <si>
    <t>Wärmeleistung gemessen nach DIN EN 442-2</t>
  </si>
  <si>
    <t>Systemtemperaturen auswählen !</t>
  </si>
  <si>
    <r>
      <t>t</t>
    </r>
    <r>
      <rPr>
        <b/>
        <vertAlign val="subscript"/>
        <sz val="13.5"/>
        <rFont val="Arial"/>
        <family val="2"/>
      </rPr>
      <t>V</t>
    </r>
  </si>
  <si>
    <t>°C</t>
  </si>
  <si>
    <r>
      <t>t</t>
    </r>
    <r>
      <rPr>
        <b/>
        <vertAlign val="subscript"/>
        <sz val="13.5"/>
        <rFont val="Arial"/>
        <family val="2"/>
      </rPr>
      <t>R</t>
    </r>
  </si>
  <si>
    <r>
      <t>t</t>
    </r>
    <r>
      <rPr>
        <b/>
        <vertAlign val="subscript"/>
        <sz val="14"/>
        <rFont val="Arial"/>
        <family val="2"/>
      </rPr>
      <t>Raum</t>
    </r>
  </si>
  <si>
    <t>Δt =</t>
  </si>
  <si>
    <t>Typ 11</t>
  </si>
  <si>
    <t>Nenn-</t>
  </si>
  <si>
    <t>Länge</t>
  </si>
  <si>
    <t>Leistung</t>
  </si>
  <si>
    <t>Exponent</t>
  </si>
  <si>
    <t>bauhöhe
mm</t>
  </si>
  <si>
    <t xml:space="preserve">
mm</t>
  </si>
  <si>
    <t>nach EN 442
W *</t>
  </si>
  <si>
    <t>n
-</t>
  </si>
  <si>
    <t>W</t>
  </si>
  <si>
    <t>Typ 21</t>
  </si>
  <si>
    <t>mm</t>
  </si>
  <si>
    <t>-</t>
  </si>
  <si>
    <t>Typ 22</t>
  </si>
  <si>
    <t xml:space="preserve">KOS H / FARO H  </t>
  </si>
  <si>
    <r>
      <t>t</t>
    </r>
    <r>
      <rPr>
        <b/>
        <vertAlign val="subscript"/>
        <sz val="14"/>
        <rFont val="Arial"/>
        <family val="2"/>
      </rPr>
      <t>V</t>
    </r>
  </si>
  <si>
    <r>
      <t>t</t>
    </r>
    <r>
      <rPr>
        <b/>
        <vertAlign val="subscript"/>
        <sz val="14"/>
        <rFont val="Arial"/>
        <family val="2"/>
      </rPr>
      <t>R</t>
    </r>
    <r>
      <rPr>
        <b/>
        <sz val="14"/>
        <rFont val="Arial"/>
        <family val="2"/>
      </rPr>
      <t xml:space="preserve"> </t>
    </r>
  </si>
  <si>
    <r>
      <t>t</t>
    </r>
    <r>
      <rPr>
        <vertAlign val="subscript"/>
        <sz val="14"/>
        <rFont val="Arial"/>
        <family val="2"/>
      </rPr>
      <t>Raum</t>
    </r>
  </si>
  <si>
    <t xml:space="preserve"> </t>
  </si>
  <si>
    <t>BH</t>
  </si>
  <si>
    <t>Typ</t>
  </si>
  <si>
    <t>BL</t>
  </si>
  <si>
    <t>Watt</t>
  </si>
  <si>
    <t xml:space="preserve">Norm lfdm.   </t>
  </si>
  <si>
    <t>Exp.</t>
  </si>
  <si>
    <t>Normleistung nach EN 442 (W/m)und Heizkörperexponent n</t>
  </si>
  <si>
    <t>DELTA Laserline Röhrenradiatoren</t>
  </si>
  <si>
    <r>
      <t>t</t>
    </r>
    <r>
      <rPr>
        <b/>
        <vertAlign val="subscript"/>
        <sz val="14"/>
        <rFont val="Arial"/>
        <family val="2"/>
      </rPr>
      <t>V</t>
    </r>
    <r>
      <rPr>
        <b/>
        <sz val="14"/>
        <rFont val="Arial"/>
        <family val="2"/>
      </rPr>
      <t xml:space="preserve"> :</t>
    </r>
  </si>
  <si>
    <r>
      <t>t</t>
    </r>
    <r>
      <rPr>
        <b/>
        <vertAlign val="subscript"/>
        <sz val="14"/>
        <rFont val="Arial"/>
        <family val="2"/>
      </rPr>
      <t>R</t>
    </r>
    <r>
      <rPr>
        <b/>
        <sz val="14"/>
        <rFont val="Arial"/>
        <family val="2"/>
      </rPr>
      <t xml:space="preserve"> :</t>
    </r>
  </si>
  <si>
    <t>Höhe</t>
  </si>
  <si>
    <t>75/65/20°C</t>
  </si>
  <si>
    <t>Exp. n</t>
  </si>
  <si>
    <t>Glieder</t>
  </si>
  <si>
    <t>(mm)</t>
  </si>
  <si>
    <t>2-Säuler</t>
  </si>
  <si>
    <t>3-Säuler</t>
  </si>
  <si>
    <t>4-Säuler</t>
  </si>
  <si>
    <t>5-Säuler</t>
  </si>
  <si>
    <t>6-Säuler</t>
  </si>
  <si>
    <t>BT</t>
  </si>
  <si>
    <t>Austauschbauhöhen</t>
  </si>
  <si>
    <t>Höhe (mm)</t>
  </si>
  <si>
    <t>Eingabefelder für Vorlauf- / Rücklauf -und Raumtemperatur / Gliederanzahl</t>
  </si>
  <si>
    <t>Leistung in W für gewählte Gliederanzahl</t>
  </si>
  <si>
    <t xml:space="preserve">     DELTA Laserline Röhrenradiatoren</t>
  </si>
  <si>
    <t xml:space="preserve"> Wärmeleistung nach DIN EN 442-2</t>
  </si>
  <si>
    <r>
      <t xml:space="preserve"> t</t>
    </r>
    <r>
      <rPr>
        <b/>
        <vertAlign val="subscript"/>
        <sz val="12"/>
        <rFont val="Arial"/>
        <family val="2"/>
      </rPr>
      <t>R</t>
    </r>
    <r>
      <rPr>
        <b/>
        <sz val="12"/>
        <rFont val="Arial"/>
        <family val="2"/>
      </rPr>
      <t xml:space="preserve"> :</t>
    </r>
  </si>
  <si>
    <r>
      <t>t</t>
    </r>
    <r>
      <rPr>
        <b/>
        <vertAlign val="subscript"/>
        <sz val="12"/>
        <rFont val="Arial"/>
        <family val="2"/>
      </rPr>
      <t>Raum</t>
    </r>
  </si>
  <si>
    <t>Bauhöhe :</t>
  </si>
  <si>
    <t>Gliederanzahl:</t>
  </si>
  <si>
    <t>Wärmeleistungen je Säulerzahl</t>
  </si>
  <si>
    <t>Wärmeleistungen</t>
  </si>
  <si>
    <t>Säulen</t>
  </si>
  <si>
    <t>Faktor</t>
  </si>
  <si>
    <t>Standard-höhe (mm)</t>
  </si>
  <si>
    <t>Leistung in Watt</t>
  </si>
  <si>
    <t>Ermittlung von Zwischenbauhöhen:</t>
  </si>
  <si>
    <t>Eingabefelder</t>
  </si>
  <si>
    <t>Die gelb gekennzeichneten Felder ausfüllen und die Leistung (grün)</t>
  </si>
  <si>
    <t xml:space="preserve">Narbonne V  </t>
  </si>
  <si>
    <t>El.</t>
  </si>
  <si>
    <t>Die Verfügbarkeit der einzelnen Heizkörper entnehmen Sie bitte unseren derzeit aktuellen Preislisten und technischen Unterlagen.</t>
  </si>
  <si>
    <t xml:space="preserve">Norm je El.  </t>
  </si>
  <si>
    <t xml:space="preserve">Narbonne Horizontal  </t>
  </si>
  <si>
    <r>
      <t>t</t>
    </r>
    <r>
      <rPr>
        <b/>
        <vertAlign val="subscript"/>
        <sz val="14"/>
        <rFont val="Arial"/>
        <family val="2"/>
      </rPr>
      <t>Raum</t>
    </r>
    <r>
      <rPr>
        <b/>
        <sz val="14"/>
        <rFont val="Arial"/>
        <family val="2"/>
      </rPr>
      <t xml:space="preserve"> :</t>
    </r>
  </si>
  <si>
    <t xml:space="preserve">Narbonne Konvektoren  </t>
  </si>
  <si>
    <t>Kos V / Faro V ab 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</si>
</sst>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;0;"/>
  </numFmts>
  <fonts count="49" x14ac:knownFonts="1">
    <font>
      <sz val="12"/>
      <name val="Garamond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Poppins"/>
    </font>
    <font>
      <b/>
      <vertAlign val="superscript"/>
      <sz val="20"/>
      <name val="Poppins"/>
    </font>
    <font>
      <sz val="12"/>
      <name val="Poppins"/>
    </font>
    <font>
      <b/>
      <sz val="18"/>
      <name val="Poppins"/>
    </font>
    <font>
      <sz val="12"/>
      <name val="Garamond"/>
      <family val="1"/>
    </font>
    <font>
      <sz val="12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vertAlign val="subscript"/>
      <sz val="14"/>
      <name val="Arial"/>
      <family val="2"/>
    </font>
    <font>
      <sz val="14"/>
      <name val="Arial"/>
      <family val="2"/>
    </font>
    <font>
      <b/>
      <sz val="13.5"/>
      <name val="Arial"/>
      <family val="2"/>
    </font>
    <font>
      <b/>
      <vertAlign val="subscript"/>
      <sz val="13.5"/>
      <name val="Arial"/>
      <family val="2"/>
    </font>
    <font>
      <b/>
      <sz val="12"/>
      <name val="Poppins"/>
    </font>
    <font>
      <b/>
      <vertAlign val="superscript"/>
      <sz val="16"/>
      <name val="Poppins"/>
    </font>
    <font>
      <sz val="12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6"/>
      <color theme="0"/>
      <name val="Arial"/>
      <family val="2"/>
    </font>
    <font>
      <b/>
      <sz val="14.5"/>
      <name val="Arial"/>
      <family val="2"/>
    </font>
    <font>
      <b/>
      <vertAlign val="subscript"/>
      <sz val="12"/>
      <name val="Arial"/>
      <family val="2"/>
    </font>
    <font>
      <sz val="10"/>
      <name val="Helv"/>
    </font>
    <font>
      <sz val="12"/>
      <name val="Helv"/>
    </font>
    <font>
      <sz val="8"/>
      <name val="Helv"/>
    </font>
    <font>
      <sz val="6"/>
      <name val="Helv"/>
    </font>
    <font>
      <i/>
      <sz val="10"/>
      <name val="Arial"/>
      <family val="2"/>
    </font>
    <font>
      <sz val="5"/>
      <name val="Helv"/>
    </font>
    <font>
      <sz val="10"/>
      <name val="Arial"/>
      <family val="2"/>
    </font>
    <font>
      <vertAlign val="subscript"/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BEC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8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2" fillId="0" borderId="0"/>
    <xf numFmtId="0" fontId="5" fillId="0" borderId="0"/>
    <xf numFmtId="0" fontId="6" fillId="0" borderId="0"/>
    <xf numFmtId="0" fontId="16" fillId="0" borderId="0"/>
    <xf numFmtId="0" fontId="17" fillId="0" borderId="0"/>
    <xf numFmtId="0" fontId="1" fillId="0" borderId="0"/>
    <xf numFmtId="0" fontId="11" fillId="0" borderId="0"/>
    <xf numFmtId="0" fontId="41" fillId="0" borderId="0"/>
    <xf numFmtId="0" fontId="41" fillId="0" borderId="0"/>
    <xf numFmtId="0" fontId="47" fillId="0" borderId="0"/>
  </cellStyleXfs>
  <cellXfs count="732">
    <xf numFmtId="0" fontId="0" fillId="0" borderId="0" xfId="0"/>
    <xf numFmtId="0" fontId="9" fillId="0" borderId="0" xfId="2" applyFont="1"/>
    <xf numFmtId="0" fontId="11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10" fillId="2" borderId="3" xfId="3" applyFont="1" applyFill="1" applyBorder="1" applyAlignment="1">
      <alignment horizontal="center" vertical="top" wrapText="1"/>
    </xf>
    <xf numFmtId="0" fontId="11" fillId="0" borderId="2" xfId="3" applyFont="1" applyBorder="1"/>
    <xf numFmtId="4" fontId="3" fillId="2" borderId="2" xfId="3" applyNumberFormat="1" applyFont="1" applyFill="1" applyBorder="1"/>
    <xf numFmtId="3" fontId="11" fillId="0" borderId="2" xfId="3" applyNumberFormat="1" applyFont="1" applyBorder="1" applyAlignment="1">
      <alignment horizontal="center"/>
    </xf>
    <xf numFmtId="0" fontId="11" fillId="0" borderId="3" xfId="3" applyFont="1" applyBorder="1"/>
    <xf numFmtId="4" fontId="3" fillId="2" borderId="3" xfId="3" applyNumberFormat="1" applyFont="1" applyFill="1" applyBorder="1"/>
    <xf numFmtId="3" fontId="11" fillId="0" borderId="3" xfId="3" applyNumberFormat="1" applyFont="1" applyBorder="1" applyAlignment="1">
      <alignment horizontal="center"/>
    </xf>
    <xf numFmtId="0" fontId="11" fillId="0" borderId="4" xfId="3" applyFont="1" applyBorder="1"/>
    <xf numFmtId="4" fontId="3" fillId="2" borderId="4" xfId="3" applyNumberFormat="1" applyFont="1" applyFill="1" applyBorder="1"/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4" xfId="2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164" fontId="11" fillId="0" borderId="2" xfId="3" applyNumberFormat="1" applyFont="1" applyBorder="1" applyAlignment="1">
      <alignment horizontal="center"/>
    </xf>
    <xf numFmtId="164" fontId="11" fillId="0" borderId="3" xfId="3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top" wrapText="1"/>
    </xf>
    <xf numFmtId="1" fontId="4" fillId="4" borderId="2" xfId="0" applyNumberFormat="1" applyFont="1" applyFill="1" applyBorder="1" applyAlignment="1">
      <alignment horizontal="right"/>
    </xf>
    <xf numFmtId="1" fontId="4" fillId="4" borderId="2" xfId="3" applyNumberFormat="1" applyFont="1" applyFill="1" applyBorder="1" applyAlignment="1">
      <alignment horizontal="right"/>
    </xf>
    <xf numFmtId="1" fontId="4" fillId="4" borderId="3" xfId="3" applyNumberFormat="1" applyFont="1" applyFill="1" applyBorder="1" applyAlignment="1">
      <alignment horizontal="right"/>
    </xf>
    <xf numFmtId="1" fontId="4" fillId="4" borderId="4" xfId="3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top" wrapText="1"/>
    </xf>
    <xf numFmtId="0" fontId="10" fillId="0" borderId="2" xfId="2" applyFont="1" applyBorder="1" applyAlignment="1">
      <alignment horizontal="center"/>
    </xf>
    <xf numFmtId="0" fontId="10" fillId="4" borderId="2" xfId="2" applyFont="1" applyFill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1" fillId="0" borderId="0" xfId="5" applyFont="1"/>
    <xf numFmtId="0" fontId="10" fillId="2" borderId="2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/>
    </xf>
    <xf numFmtId="0" fontId="10" fillId="0" borderId="3" xfId="5" applyFont="1" applyBorder="1" applyAlignment="1">
      <alignment horizontal="center" vertical="top" wrapText="1"/>
    </xf>
    <xf numFmtId="0" fontId="5" fillId="2" borderId="3" xfId="5" applyFont="1" applyFill="1" applyBorder="1" applyAlignment="1">
      <alignment horizontal="center" vertical="top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/>
    </xf>
    <xf numFmtId="0" fontId="10" fillId="0" borderId="2" xfId="5" applyFont="1" applyBorder="1" applyAlignment="1">
      <alignment horizontal="center" vertical="top" wrapText="1"/>
    </xf>
    <xf numFmtId="0" fontId="10" fillId="2" borderId="2" xfId="5" applyFont="1" applyFill="1" applyBorder="1" applyAlignment="1">
      <alignment horizontal="center" vertical="top" wrapText="1"/>
    </xf>
    <xf numFmtId="0" fontId="17" fillId="0" borderId="0" xfId="6"/>
    <xf numFmtId="0" fontId="5" fillId="0" borderId="0" xfId="6" applyFont="1"/>
    <xf numFmtId="0" fontId="17" fillId="0" borderId="0" xfId="6" applyAlignment="1">
      <alignment horizontal="center"/>
    </xf>
    <xf numFmtId="0" fontId="17" fillId="0" borderId="0" xfId="6" applyAlignment="1">
      <alignment horizontal="left"/>
    </xf>
    <xf numFmtId="0" fontId="18" fillId="0" borderId="0" xfId="6" applyFont="1"/>
    <xf numFmtId="1" fontId="19" fillId="0" borderId="8" xfId="6" applyNumberFormat="1" applyFont="1" applyBorder="1" applyAlignment="1">
      <alignment horizontal="center" vertical="center"/>
    </xf>
    <xf numFmtId="2" fontId="20" fillId="0" borderId="9" xfId="6" applyNumberFormat="1" applyFont="1" applyBorder="1" applyAlignment="1">
      <alignment horizontal="center" vertical="center"/>
    </xf>
    <xf numFmtId="166" fontId="20" fillId="0" borderId="10" xfId="6" applyNumberFormat="1" applyFont="1" applyBorder="1" applyAlignment="1">
      <alignment horizontal="center" vertical="center"/>
    </xf>
    <xf numFmtId="1" fontId="20" fillId="0" borderId="13" xfId="6" applyNumberFormat="1" applyFont="1" applyBorder="1" applyAlignment="1">
      <alignment horizontal="center" vertical="center"/>
    </xf>
    <xf numFmtId="2" fontId="5" fillId="0" borderId="9" xfId="6" applyNumberFormat="1" applyFont="1" applyBorder="1" applyAlignment="1">
      <alignment horizontal="center" vertical="center"/>
    </xf>
    <xf numFmtId="166" fontId="5" fillId="0" borderId="10" xfId="6" applyNumberFormat="1" applyFont="1" applyBorder="1" applyAlignment="1">
      <alignment horizontal="center" vertical="center"/>
    </xf>
    <xf numFmtId="1" fontId="5" fillId="0" borderId="13" xfId="6" applyNumberFormat="1" applyFont="1" applyBorder="1" applyAlignment="1">
      <alignment horizontal="center" vertical="center"/>
    </xf>
    <xf numFmtId="2" fontId="5" fillId="0" borderId="19" xfId="6" applyNumberFormat="1" applyFont="1" applyBorder="1" applyAlignment="1">
      <alignment horizontal="center" vertical="center"/>
    </xf>
    <xf numFmtId="0" fontId="5" fillId="0" borderId="26" xfId="6" applyFont="1" applyBorder="1" applyAlignment="1">
      <alignment horizontal="center"/>
    </xf>
    <xf numFmtId="0" fontId="21" fillId="0" borderId="6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right" vertical="center" wrapText="1"/>
    </xf>
    <xf numFmtId="0" fontId="5" fillId="0" borderId="3" xfId="6" applyFont="1" applyBorder="1" applyAlignment="1">
      <alignment horizontal="center" vertical="center" wrapText="1"/>
    </xf>
    <xf numFmtId="2" fontId="5" fillId="0" borderId="30" xfId="6" applyNumberFormat="1" applyFont="1" applyBorder="1" applyAlignment="1">
      <alignment horizontal="center" vertical="center"/>
    </xf>
    <xf numFmtId="166" fontId="5" fillId="0" borderId="31" xfId="6" applyNumberFormat="1" applyFont="1" applyBorder="1" applyAlignment="1">
      <alignment horizontal="center" vertical="center"/>
    </xf>
    <xf numFmtId="166" fontId="5" fillId="0" borderId="31" xfId="6" applyNumberFormat="1" applyFont="1" applyBorder="1" applyAlignment="1">
      <alignment horizontal="center" vertical="center" wrapText="1"/>
    </xf>
    <xf numFmtId="1" fontId="5" fillId="0" borderId="32" xfId="6" applyNumberFormat="1" applyFont="1" applyBorder="1" applyAlignment="1">
      <alignment horizontal="center" vertical="center"/>
    </xf>
    <xf numFmtId="166" fontId="5" fillId="0" borderId="10" xfId="6" applyNumberFormat="1" applyFont="1" applyBorder="1" applyAlignment="1">
      <alignment horizontal="center" vertical="center" wrapText="1"/>
    </xf>
    <xf numFmtId="2" fontId="5" fillId="0" borderId="33" xfId="6" applyNumberFormat="1" applyFont="1" applyBorder="1" applyAlignment="1">
      <alignment horizontal="center" vertical="center"/>
    </xf>
    <xf numFmtId="166" fontId="5" fillId="0" borderId="34" xfId="6" applyNumberFormat="1" applyFont="1" applyBorder="1" applyAlignment="1">
      <alignment horizontal="center" vertical="center"/>
    </xf>
    <xf numFmtId="166" fontId="5" fillId="0" borderId="34" xfId="6" applyNumberFormat="1" applyFont="1" applyBorder="1" applyAlignment="1">
      <alignment horizontal="center" vertical="center" wrapText="1"/>
    </xf>
    <xf numFmtId="1" fontId="5" fillId="0" borderId="35" xfId="6" applyNumberFormat="1" applyFont="1" applyBorder="1" applyAlignment="1">
      <alignment horizontal="center" vertical="center"/>
    </xf>
    <xf numFmtId="166" fontId="5" fillId="0" borderId="36" xfId="6" applyNumberFormat="1" applyFont="1" applyBorder="1" applyAlignment="1">
      <alignment horizontal="center" vertical="center"/>
    </xf>
    <xf numFmtId="1" fontId="5" fillId="0" borderId="26" xfId="6" applyNumberFormat="1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17" fillId="0" borderId="0" xfId="6" applyAlignment="1">
      <alignment vertical="center"/>
    </xf>
    <xf numFmtId="0" fontId="7" fillId="7" borderId="5" xfId="6" applyFont="1" applyFill="1" applyBorder="1" applyAlignment="1" applyProtection="1">
      <alignment horizontal="center" vertical="center"/>
      <protection locked="0" hidden="1"/>
    </xf>
    <xf numFmtId="0" fontId="22" fillId="7" borderId="6" xfId="6" applyFont="1" applyFill="1" applyBorder="1" applyAlignment="1" applyProtection="1">
      <alignment horizontal="center" vertical="center" wrapText="1"/>
      <protection locked="0"/>
    </xf>
    <xf numFmtId="0" fontId="5" fillId="7" borderId="0" xfId="6" applyFont="1" applyFill="1"/>
    <xf numFmtId="1" fontId="22" fillId="8" borderId="21" xfId="6" applyNumberFormat="1" applyFont="1" applyFill="1" applyBorder="1" applyAlignment="1">
      <alignment horizontal="center" vertical="center"/>
    </xf>
    <xf numFmtId="1" fontId="22" fillId="8" borderId="8" xfId="6" applyNumberFormat="1" applyFont="1" applyFill="1" applyBorder="1" applyAlignment="1">
      <alignment horizontal="center" vertical="center"/>
    </xf>
    <xf numFmtId="1" fontId="22" fillId="8" borderId="29" xfId="6" applyNumberFormat="1" applyFont="1" applyFill="1" applyBorder="1" applyAlignment="1">
      <alignment horizontal="center" vertical="center"/>
    </xf>
    <xf numFmtId="1" fontId="22" fillId="8" borderId="15" xfId="6" applyNumberFormat="1" applyFont="1" applyFill="1" applyBorder="1" applyAlignment="1">
      <alignment horizontal="center" vertical="center"/>
    </xf>
    <xf numFmtId="1" fontId="10" fillId="8" borderId="8" xfId="6" applyNumberFormat="1" applyFont="1" applyFill="1" applyBorder="1" applyAlignment="1">
      <alignment horizontal="center" vertical="center"/>
    </xf>
    <xf numFmtId="1" fontId="19" fillId="8" borderId="8" xfId="6" applyNumberFormat="1" applyFont="1" applyFill="1" applyBorder="1" applyAlignment="1">
      <alignment horizontal="center" vertical="center"/>
    </xf>
    <xf numFmtId="0" fontId="17" fillId="4" borderId="25" xfId="6" applyFill="1" applyBorder="1" applyAlignment="1">
      <alignment horizontal="center"/>
    </xf>
    <xf numFmtId="0" fontId="17" fillId="4" borderId="24" xfId="6" applyFill="1" applyBorder="1" applyAlignment="1">
      <alignment horizontal="center"/>
    </xf>
    <xf numFmtId="2" fontId="17" fillId="4" borderId="23" xfId="6" applyNumberFormat="1" applyFill="1" applyBorder="1" applyAlignment="1">
      <alignment horizontal="center"/>
    </xf>
    <xf numFmtId="0" fontId="17" fillId="4" borderId="22" xfId="6" applyFill="1" applyBorder="1" applyAlignment="1">
      <alignment horizontal="center"/>
    </xf>
    <xf numFmtId="0" fontId="17" fillId="4" borderId="21" xfId="6" applyFill="1" applyBorder="1" applyAlignment="1">
      <alignment horizontal="center"/>
    </xf>
    <xf numFmtId="2" fontId="17" fillId="4" borderId="20" xfId="6" applyNumberFormat="1" applyFill="1" applyBorder="1" applyAlignment="1">
      <alignment horizontal="center"/>
    </xf>
    <xf numFmtId="0" fontId="20" fillId="4" borderId="18" xfId="6" applyFont="1" applyFill="1" applyBorder="1" applyAlignment="1">
      <alignment horizontal="center"/>
    </xf>
    <xf numFmtId="1" fontId="20" fillId="4" borderId="17" xfId="6" applyNumberFormat="1" applyFont="1" applyFill="1" applyBorder="1" applyAlignment="1">
      <alignment horizontal="center"/>
    </xf>
    <xf numFmtId="0" fontId="5" fillId="4" borderId="16" xfId="6" applyFont="1" applyFill="1" applyBorder="1" applyAlignment="1">
      <alignment horizontal="center"/>
    </xf>
    <xf numFmtId="0" fontId="5" fillId="4" borderId="15" xfId="6" applyFont="1" applyFill="1" applyBorder="1" applyAlignment="1">
      <alignment horizontal="center"/>
    </xf>
    <xf numFmtId="1" fontId="5" fillId="4" borderId="14" xfId="6" applyNumberFormat="1" applyFont="1" applyFill="1" applyBorder="1" applyAlignment="1">
      <alignment horizontal="center"/>
    </xf>
    <xf numFmtId="0" fontId="20" fillId="4" borderId="12" xfId="6" applyFont="1" applyFill="1" applyBorder="1" applyAlignment="1">
      <alignment horizontal="center"/>
    </xf>
    <xf numFmtId="2" fontId="20" fillId="4" borderId="11" xfId="6" applyNumberFormat="1" applyFont="1" applyFill="1" applyBorder="1" applyAlignment="1">
      <alignment horizontal="center"/>
    </xf>
    <xf numFmtId="2" fontId="20" fillId="4" borderId="8" xfId="6" applyNumberFormat="1" applyFont="1" applyFill="1" applyBorder="1" applyAlignment="1">
      <alignment horizontal="center"/>
    </xf>
    <xf numFmtId="0" fontId="5" fillId="8" borderId="0" xfId="6" applyFont="1" applyFill="1"/>
    <xf numFmtId="0" fontId="7" fillId="3" borderId="5" xfId="0" applyFont="1" applyFill="1" applyBorder="1" applyProtection="1">
      <protection locked="0" hidden="1"/>
    </xf>
    <xf numFmtId="0" fontId="7" fillId="3" borderId="5" xfId="5" applyFont="1" applyFill="1" applyBorder="1" applyProtection="1">
      <protection locked="0" hidden="1"/>
    </xf>
    <xf numFmtId="0" fontId="18" fillId="5" borderId="25" xfId="6" applyFont="1" applyFill="1" applyBorder="1" applyProtection="1">
      <protection hidden="1"/>
    </xf>
    <xf numFmtId="0" fontId="18" fillId="5" borderId="24" xfId="6" applyFont="1" applyFill="1" applyBorder="1" applyProtection="1">
      <protection hidden="1"/>
    </xf>
    <xf numFmtId="0" fontId="18" fillId="5" borderId="23" xfId="6" applyFont="1" applyFill="1" applyBorder="1" applyProtection="1">
      <protection hidden="1"/>
    </xf>
    <xf numFmtId="0" fontId="24" fillId="5" borderId="18" xfId="6" applyFont="1" applyFill="1" applyBorder="1" applyProtection="1">
      <protection hidden="1"/>
    </xf>
    <xf numFmtId="0" fontId="23" fillId="5" borderId="0" xfId="6" applyFont="1" applyFill="1" applyProtection="1">
      <protection hidden="1"/>
    </xf>
    <xf numFmtId="0" fontId="23" fillId="5" borderId="17" xfId="6" applyFont="1" applyFill="1" applyBorder="1" applyProtection="1">
      <protection hidden="1"/>
    </xf>
    <xf numFmtId="0" fontId="18" fillId="5" borderId="18" xfId="6" applyFont="1" applyFill="1" applyBorder="1" applyProtection="1">
      <protection hidden="1"/>
    </xf>
    <xf numFmtId="0" fontId="18" fillId="5" borderId="0" xfId="6" applyFont="1" applyFill="1" applyProtection="1">
      <protection hidden="1"/>
    </xf>
    <xf numFmtId="0" fontId="7" fillId="5" borderId="0" xfId="6" applyFont="1" applyFill="1" applyProtection="1">
      <protection hidden="1"/>
    </xf>
    <xf numFmtId="0" fontId="18" fillId="5" borderId="17" xfId="6" applyFont="1" applyFill="1" applyBorder="1" applyProtection="1">
      <protection hidden="1"/>
    </xf>
    <xf numFmtId="0" fontId="17" fillId="5" borderId="18" xfId="6" applyFill="1" applyBorder="1" applyProtection="1">
      <protection hidden="1"/>
    </xf>
    <xf numFmtId="0" fontId="17" fillId="5" borderId="0" xfId="6" applyFill="1" applyProtection="1">
      <protection hidden="1"/>
    </xf>
    <xf numFmtId="0" fontId="17" fillId="5" borderId="17" xfId="6" applyFill="1" applyBorder="1" applyProtection="1">
      <protection hidden="1"/>
    </xf>
    <xf numFmtId="0" fontId="7" fillId="5" borderId="18" xfId="6" applyFont="1" applyFill="1" applyBorder="1" applyAlignment="1" applyProtection="1">
      <alignment horizontal="centerContinuous" vertical="center"/>
      <protection hidden="1"/>
    </xf>
    <xf numFmtId="0" fontId="7" fillId="5" borderId="0" xfId="6" applyFont="1" applyFill="1" applyAlignment="1" applyProtection="1">
      <alignment horizontal="centerContinuous" vertical="center"/>
      <protection hidden="1"/>
    </xf>
    <xf numFmtId="0" fontId="7" fillId="5" borderId="0" xfId="6" applyFont="1" applyFill="1" applyAlignment="1" applyProtection="1">
      <alignment horizontal="right" vertical="center"/>
      <protection hidden="1"/>
    </xf>
    <xf numFmtId="0" fontId="18" fillId="5" borderId="0" xfId="6" applyFont="1" applyFill="1" applyAlignment="1" applyProtection="1">
      <alignment vertical="center"/>
      <protection hidden="1"/>
    </xf>
    <xf numFmtId="0" fontId="7" fillId="5" borderId="0" xfId="6" applyFont="1" applyFill="1" applyAlignment="1" applyProtection="1">
      <alignment horizontal="left" vertical="center"/>
      <protection hidden="1"/>
    </xf>
    <xf numFmtId="0" fontId="18" fillId="5" borderId="17" xfId="6" applyFont="1" applyFill="1" applyBorder="1" applyAlignment="1" applyProtection="1">
      <alignment vertical="center"/>
      <protection hidden="1"/>
    </xf>
    <xf numFmtId="0" fontId="10" fillId="5" borderId="18" xfId="6" applyFont="1" applyFill="1" applyBorder="1"/>
    <xf numFmtId="0" fontId="10" fillId="5" borderId="0" xfId="6" applyFont="1" applyFill="1"/>
    <xf numFmtId="0" fontId="12" fillId="5" borderId="0" xfId="5" applyFont="1" applyFill="1" applyAlignment="1" applyProtection="1">
      <alignment horizontal="right" vertical="top"/>
      <protection hidden="1"/>
    </xf>
    <xf numFmtId="0" fontId="13" fillId="5" borderId="0" xfId="5" applyFont="1" applyFill="1" applyAlignment="1" applyProtection="1">
      <alignment horizontal="left" vertical="top"/>
      <protection hidden="1"/>
    </xf>
    <xf numFmtId="0" fontId="17" fillId="5" borderId="17" xfId="6" applyFill="1" applyBorder="1"/>
    <xf numFmtId="0" fontId="21" fillId="0" borderId="7" xfId="6" applyFont="1" applyBorder="1" applyAlignment="1">
      <alignment horizontal="center" vertical="center" wrapText="1"/>
    </xf>
    <xf numFmtId="1" fontId="22" fillId="8" borderId="20" xfId="6" applyNumberFormat="1" applyFont="1" applyFill="1" applyBorder="1" applyAlignment="1">
      <alignment horizontal="center" vertical="center"/>
    </xf>
    <xf numFmtId="1" fontId="22" fillId="8" borderId="11" xfId="6" applyNumberFormat="1" applyFont="1" applyFill="1" applyBorder="1" applyAlignment="1">
      <alignment horizontal="center" vertical="center"/>
    </xf>
    <xf numFmtId="1" fontId="22" fillId="8" borderId="39" xfId="6" applyNumberFormat="1" applyFont="1" applyFill="1" applyBorder="1" applyAlignment="1">
      <alignment horizontal="center" vertical="center"/>
    </xf>
    <xf numFmtId="1" fontId="22" fillId="8" borderId="14" xfId="6" applyNumberFormat="1" applyFont="1" applyFill="1" applyBorder="1" applyAlignment="1">
      <alignment horizontal="center" vertical="center"/>
    </xf>
    <xf numFmtId="1" fontId="5" fillId="0" borderId="18" xfId="6" applyNumberFormat="1" applyFont="1" applyBorder="1" applyAlignment="1">
      <alignment horizontal="center" vertical="center"/>
    </xf>
    <xf numFmtId="166" fontId="5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164" fontId="5" fillId="0" borderId="0" xfId="6" applyNumberFormat="1" applyFont="1" applyAlignment="1">
      <alignment horizontal="center" vertical="center"/>
    </xf>
    <xf numFmtId="166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17" fillId="0" borderId="17" xfId="6" applyBorder="1"/>
    <xf numFmtId="1" fontId="3" fillId="4" borderId="18" xfId="6" applyNumberFormat="1" applyFont="1" applyFill="1" applyBorder="1" applyAlignment="1">
      <alignment horizontal="left" vertical="center"/>
    </xf>
    <xf numFmtId="166" fontId="5" fillId="4" borderId="0" xfId="6" applyNumberFormat="1" applyFont="1" applyFill="1" applyAlignment="1">
      <alignment horizontal="center" vertical="center"/>
    </xf>
    <xf numFmtId="0" fontId="5" fillId="4" borderId="0" xfId="6" applyFont="1" applyFill="1" applyAlignment="1">
      <alignment horizontal="center" vertical="center"/>
    </xf>
    <xf numFmtId="164" fontId="5" fillId="4" borderId="0" xfId="6" applyNumberFormat="1" applyFont="1" applyFill="1" applyAlignment="1">
      <alignment horizontal="center" vertical="center"/>
    </xf>
    <xf numFmtId="166" fontId="5" fillId="4" borderId="0" xfId="6" applyNumberFormat="1" applyFont="1" applyFill="1" applyAlignment="1">
      <alignment horizontal="center" vertical="center" wrapText="1"/>
    </xf>
    <xf numFmtId="0" fontId="5" fillId="4" borderId="0" xfId="6" applyFont="1" applyFill="1" applyAlignment="1">
      <alignment horizontal="center" vertical="center" wrapText="1"/>
    </xf>
    <xf numFmtId="0" fontId="17" fillId="4" borderId="17" xfId="6" applyFill="1" applyBorder="1"/>
    <xf numFmtId="1" fontId="10" fillId="8" borderId="14" xfId="6" applyNumberFormat="1" applyFont="1" applyFill="1" applyBorder="1" applyAlignment="1">
      <alignment horizontal="center" vertical="center"/>
    </xf>
    <xf numFmtId="0" fontId="20" fillId="4" borderId="0" xfId="6" applyFont="1" applyFill="1" applyAlignment="1">
      <alignment horizontal="center"/>
    </xf>
    <xf numFmtId="1" fontId="19" fillId="8" borderId="11" xfId="6" applyNumberFormat="1" applyFont="1" applyFill="1" applyBorder="1" applyAlignment="1">
      <alignment horizontal="center" vertical="center"/>
    </xf>
    <xf numFmtId="1" fontId="10" fillId="8" borderId="11" xfId="6" applyNumberFormat="1" applyFont="1" applyFill="1" applyBorder="1" applyAlignment="1">
      <alignment horizontal="center" vertical="center"/>
    </xf>
    <xf numFmtId="1" fontId="20" fillId="0" borderId="32" xfId="6" applyNumberFormat="1" applyFont="1" applyBorder="1" applyAlignment="1">
      <alignment horizontal="center" vertical="center"/>
    </xf>
    <xf numFmtId="0" fontId="20" fillId="4" borderId="40" xfId="6" applyFont="1" applyFill="1" applyBorder="1" applyAlignment="1">
      <alignment horizontal="center"/>
    </xf>
    <xf numFmtId="0" fontId="20" fillId="4" borderId="29" xfId="6" applyFont="1" applyFill="1" applyBorder="1" applyAlignment="1">
      <alignment horizontal="center"/>
    </xf>
    <xf numFmtId="2" fontId="20" fillId="4" borderId="39" xfId="6" applyNumberFormat="1" applyFont="1" applyFill="1" applyBorder="1" applyAlignment="1">
      <alignment horizontal="center"/>
    </xf>
    <xf numFmtId="166" fontId="20" fillId="0" borderId="31" xfId="6" applyNumberFormat="1" applyFont="1" applyBorder="1" applyAlignment="1">
      <alignment horizontal="center" vertical="center"/>
    </xf>
    <xf numFmtId="2" fontId="20" fillId="0" borderId="30" xfId="6" applyNumberFormat="1" applyFont="1" applyBorder="1" applyAlignment="1">
      <alignment horizontal="center" vertical="center"/>
    </xf>
    <xf numFmtId="1" fontId="19" fillId="8" borderId="29" xfId="6" applyNumberFormat="1" applyFont="1" applyFill="1" applyBorder="1" applyAlignment="1">
      <alignment horizontal="center" vertical="center"/>
    </xf>
    <xf numFmtId="1" fontId="19" fillId="0" borderId="29" xfId="6" applyNumberFormat="1" applyFont="1" applyBorder="1" applyAlignment="1">
      <alignment horizontal="center" vertical="center"/>
    </xf>
    <xf numFmtId="1" fontId="19" fillId="8" borderId="39" xfId="6" applyNumberFormat="1" applyFont="1" applyFill="1" applyBorder="1" applyAlignment="1">
      <alignment horizontal="center" vertical="center"/>
    </xf>
    <xf numFmtId="0" fontId="9" fillId="5" borderId="25" xfId="2" applyFont="1" applyFill="1" applyBorder="1"/>
    <xf numFmtId="0" fontId="9" fillId="5" borderId="24" xfId="2" applyFont="1" applyFill="1" applyBorder="1"/>
    <xf numFmtId="0" fontId="3" fillId="5" borderId="24" xfId="5" applyFont="1" applyFill="1" applyBorder="1"/>
    <xf numFmtId="0" fontId="8" fillId="5" borderId="24" xfId="5" applyFont="1" applyFill="1" applyBorder="1"/>
    <xf numFmtId="0" fontId="8" fillId="5" borderId="23" xfId="5" applyFont="1" applyFill="1" applyBorder="1"/>
    <xf numFmtId="0" fontId="9" fillId="5" borderId="18" xfId="2" applyFont="1" applyFill="1" applyBorder="1"/>
    <xf numFmtId="0" fontId="7" fillId="5" borderId="0" xfId="5" applyFont="1" applyFill="1"/>
    <xf numFmtId="0" fontId="3" fillId="5" borderId="0" xfId="5" applyFont="1" applyFill="1"/>
    <xf numFmtId="0" fontId="8" fillId="5" borderId="0" xfId="5" applyFont="1" applyFill="1"/>
    <xf numFmtId="0" fontId="8" fillId="5" borderId="17" xfId="5" applyFont="1" applyFill="1" applyBorder="1"/>
    <xf numFmtId="0" fontId="9" fillId="5" borderId="0" xfId="2" applyFont="1" applyFill="1"/>
    <xf numFmtId="0" fontId="27" fillId="5" borderId="0" xfId="5" applyFont="1" applyFill="1" applyAlignment="1">
      <alignment horizontal="right"/>
    </xf>
    <xf numFmtId="0" fontId="7" fillId="5" borderId="17" xfId="5" applyFont="1" applyFill="1" applyBorder="1"/>
    <xf numFmtId="0" fontId="3" fillId="5" borderId="0" xfId="5" applyFont="1" applyFill="1" applyProtection="1">
      <protection hidden="1"/>
    </xf>
    <xf numFmtId="0" fontId="9" fillId="0" borderId="18" xfId="2" applyFont="1" applyBorder="1"/>
    <xf numFmtId="0" fontId="8" fillId="0" borderId="0" xfId="5" applyFont="1"/>
    <xf numFmtId="0" fontId="8" fillId="0" borderId="17" xfId="5" applyFont="1" applyBorder="1"/>
    <xf numFmtId="0" fontId="11" fillId="0" borderId="17" xfId="5" applyFont="1" applyBorder="1"/>
    <xf numFmtId="1" fontId="11" fillId="0" borderId="0" xfId="5" applyNumberFormat="1" applyFont="1"/>
    <xf numFmtId="1" fontId="9" fillId="0" borderId="0" xfId="2" applyNumberFormat="1" applyFont="1"/>
    <xf numFmtId="0" fontId="9" fillId="0" borderId="17" xfId="2" applyFont="1" applyBorder="1"/>
    <xf numFmtId="1" fontId="3" fillId="0" borderId="0" xfId="5" applyNumberFormat="1" applyFont="1"/>
    <xf numFmtId="0" fontId="3" fillId="0" borderId="0" xfId="5" applyFont="1"/>
    <xf numFmtId="0" fontId="3" fillId="0" borderId="17" xfId="5" applyFont="1" applyBorder="1"/>
    <xf numFmtId="0" fontId="9" fillId="0" borderId="37" xfId="2" applyFont="1" applyBorder="1"/>
    <xf numFmtId="0" fontId="11" fillId="0" borderId="27" xfId="5" applyFont="1" applyBorder="1"/>
    <xf numFmtId="0" fontId="11" fillId="0" borderId="38" xfId="5" applyFont="1" applyBorder="1"/>
    <xf numFmtId="0" fontId="3" fillId="5" borderId="24" xfId="0" applyFont="1" applyFill="1" applyBorder="1"/>
    <xf numFmtId="0" fontId="8" fillId="5" borderId="24" xfId="0" applyFont="1" applyFill="1" applyBorder="1"/>
    <xf numFmtId="0" fontId="8" fillId="5" borderId="23" xfId="0" applyFont="1" applyFill="1" applyBorder="1"/>
    <xf numFmtId="0" fontId="7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8" fillId="5" borderId="17" xfId="0" applyFont="1" applyFill="1" applyBorder="1"/>
    <xf numFmtId="0" fontId="26" fillId="5" borderId="18" xfId="2" applyFont="1" applyFill="1" applyBorder="1"/>
    <xf numFmtId="0" fontId="26" fillId="5" borderId="0" xfId="2" applyFont="1" applyFill="1"/>
    <xf numFmtId="0" fontId="26" fillId="5" borderId="0" xfId="0" applyFont="1" applyFill="1"/>
    <xf numFmtId="0" fontId="27" fillId="5" borderId="18" xfId="5" applyFont="1" applyFill="1" applyBorder="1" applyAlignment="1">
      <alignment horizontal="right"/>
    </xf>
    <xf numFmtId="0" fontId="12" fillId="5" borderId="0" xfId="0" applyFont="1" applyFill="1" applyAlignment="1" applyProtection="1">
      <alignment horizontal="right" vertical="top"/>
      <protection hidden="1"/>
    </xf>
    <xf numFmtId="0" fontId="13" fillId="5" borderId="0" xfId="0" applyFont="1" applyFill="1" applyAlignment="1" applyProtection="1">
      <alignment horizontal="left" vertical="top"/>
      <protection hidden="1"/>
    </xf>
    <xf numFmtId="0" fontId="3" fillId="5" borderId="0" xfId="0" applyFont="1" applyFill="1" applyProtection="1">
      <protection hidden="1"/>
    </xf>
    <xf numFmtId="0" fontId="8" fillId="0" borderId="0" xfId="0" applyFont="1"/>
    <xf numFmtId="0" fontId="8" fillId="0" borderId="17" xfId="0" applyFont="1" applyBorder="1"/>
    <xf numFmtId="0" fontId="11" fillId="0" borderId="17" xfId="0" applyFont="1" applyBorder="1"/>
    <xf numFmtId="0" fontId="3" fillId="0" borderId="0" xfId="0" applyFont="1"/>
    <xf numFmtId="0" fontId="3" fillId="0" borderId="17" xfId="0" applyFont="1" applyBorder="1"/>
    <xf numFmtId="0" fontId="11" fillId="0" borderId="27" xfId="0" applyFont="1" applyBorder="1"/>
    <xf numFmtId="0" fontId="11" fillId="0" borderId="38" xfId="0" applyFont="1" applyBorder="1"/>
    <xf numFmtId="0" fontId="15" fillId="5" borderId="0" xfId="0" applyFont="1" applyFill="1" applyAlignment="1">
      <alignment vertical="center"/>
    </xf>
    <xf numFmtId="0" fontId="15" fillId="5" borderId="17" xfId="0" applyFont="1" applyFill="1" applyBorder="1" applyAlignment="1">
      <alignment vertical="center"/>
    </xf>
    <xf numFmtId="0" fontId="15" fillId="4" borderId="18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3" fillId="4" borderId="0" xfId="0" applyFont="1" applyFill="1"/>
    <xf numFmtId="0" fontId="12" fillId="4" borderId="18" xfId="2" applyFont="1" applyFill="1" applyBorder="1" applyAlignment="1">
      <alignment horizontal="left" vertical="top"/>
    </xf>
    <xf numFmtId="0" fontId="7" fillId="4" borderId="0" xfId="5" applyFont="1" applyFill="1"/>
    <xf numFmtId="0" fontId="30" fillId="5" borderId="0" xfId="5" applyFont="1" applyFill="1" applyAlignment="1" applyProtection="1">
      <alignment horizontal="left" vertical="top"/>
      <protection hidden="1"/>
    </xf>
    <xf numFmtId="0" fontId="29" fillId="5" borderId="0" xfId="5" applyFont="1" applyFill="1" applyAlignment="1" applyProtection="1">
      <alignment horizontal="right" vertical="top"/>
      <protection hidden="1"/>
    </xf>
    <xf numFmtId="0" fontId="24" fillId="4" borderId="18" xfId="6" applyFont="1" applyFill="1" applyBorder="1" applyProtection="1">
      <protection hidden="1"/>
    </xf>
    <xf numFmtId="0" fontId="23" fillId="4" borderId="0" xfId="6" applyFont="1" applyFill="1" applyAlignment="1" applyProtection="1">
      <alignment vertical="center"/>
      <protection hidden="1"/>
    </xf>
    <xf numFmtId="0" fontId="23" fillId="4" borderId="0" xfId="6" applyFont="1" applyFill="1" applyProtection="1">
      <protection hidden="1"/>
    </xf>
    <xf numFmtId="0" fontId="5" fillId="0" borderId="25" xfId="6" applyFont="1" applyBorder="1" applyAlignment="1">
      <alignment horizontal="center"/>
    </xf>
    <xf numFmtId="0" fontId="9" fillId="0" borderId="41" xfId="6" applyFont="1" applyBorder="1" applyAlignment="1">
      <alignment horizontal="center" vertical="center" wrapText="1"/>
    </xf>
    <xf numFmtId="0" fontId="5" fillId="0" borderId="42" xfId="6" applyFont="1" applyBorder="1" applyAlignment="1">
      <alignment horizontal="center" vertical="center" wrapText="1"/>
    </xf>
    <xf numFmtId="0" fontId="22" fillId="5" borderId="6" xfId="6" applyFont="1" applyFill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18" fillId="5" borderId="24" xfId="8" applyFont="1" applyFill="1" applyBorder="1" applyProtection="1">
      <protection hidden="1"/>
    </xf>
    <xf numFmtId="0" fontId="11" fillId="0" borderId="0" xfId="8"/>
    <xf numFmtId="0" fontId="11" fillId="0" borderId="0" xfId="8" applyAlignment="1">
      <alignment vertical="center"/>
    </xf>
    <xf numFmtId="0" fontId="11" fillId="5" borderId="0" xfId="8" applyFill="1"/>
    <xf numFmtId="0" fontId="9" fillId="0" borderId="28" xfId="8" applyFont="1" applyBorder="1" applyAlignment="1">
      <alignment horizontal="center" vertical="center" wrapText="1"/>
    </xf>
    <xf numFmtId="0" fontId="22" fillId="9" borderId="27" xfId="8" applyFont="1" applyFill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 wrapText="1"/>
    </xf>
    <xf numFmtId="0" fontId="22" fillId="0" borderId="38" xfId="8" applyFont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 wrapText="1"/>
    </xf>
    <xf numFmtId="0" fontId="22" fillId="9" borderId="6" xfId="8" applyFont="1" applyFill="1" applyBorder="1" applyAlignment="1">
      <alignment horizontal="center" vertical="center" wrapText="1"/>
    </xf>
    <xf numFmtId="0" fontId="21" fillId="0" borderId="6" xfId="8" applyFont="1" applyBorder="1" applyAlignment="1">
      <alignment horizontal="center" vertical="center" wrapText="1"/>
    </xf>
    <xf numFmtId="0" fontId="21" fillId="0" borderId="7" xfId="8" applyFont="1" applyBorder="1" applyAlignment="1">
      <alignment horizontal="center" vertical="center" wrapText="1"/>
    </xf>
    <xf numFmtId="0" fontId="18" fillId="0" borderId="0" xfId="8" applyFont="1"/>
    <xf numFmtId="1" fontId="5" fillId="0" borderId="26" xfId="8" applyNumberFormat="1" applyFont="1" applyBorder="1" applyAlignment="1">
      <alignment horizontal="center" vertical="center"/>
    </xf>
    <xf numFmtId="166" fontId="5" fillId="0" borderId="36" xfId="8" applyNumberFormat="1" applyFont="1" applyBorder="1" applyAlignment="1">
      <alignment horizontal="center" vertical="center"/>
    </xf>
    <xf numFmtId="1" fontId="22" fillId="0" borderId="21" xfId="8" applyNumberFormat="1" applyFont="1" applyBorder="1" applyAlignment="1">
      <alignment horizontal="center" vertical="center"/>
    </xf>
    <xf numFmtId="1" fontId="22" fillId="0" borderId="20" xfId="8" applyNumberFormat="1" applyFont="1" applyBorder="1" applyAlignment="1">
      <alignment horizontal="center" vertical="center"/>
    </xf>
    <xf numFmtId="0" fontId="5" fillId="0" borderId="0" xfId="8" applyFont="1"/>
    <xf numFmtId="1" fontId="5" fillId="0" borderId="13" xfId="8" applyNumberFormat="1" applyFont="1" applyBorder="1" applyAlignment="1">
      <alignment horizontal="center" vertical="center"/>
    </xf>
    <xf numFmtId="166" fontId="5" fillId="0" borderId="10" xfId="8" applyNumberFormat="1" applyFont="1" applyBorder="1" applyAlignment="1">
      <alignment horizontal="center" vertical="center"/>
    </xf>
    <xf numFmtId="1" fontId="22" fillId="0" borderId="8" xfId="8" applyNumberFormat="1" applyFont="1" applyBorder="1" applyAlignment="1">
      <alignment horizontal="center" vertical="center"/>
    </xf>
    <xf numFmtId="1" fontId="22" fillId="0" borderId="11" xfId="8" applyNumberFormat="1" applyFont="1" applyBorder="1" applyAlignment="1">
      <alignment horizontal="center" vertical="center"/>
    </xf>
    <xf numFmtId="1" fontId="5" fillId="0" borderId="32" xfId="8" applyNumberFormat="1" applyFont="1" applyBorder="1" applyAlignment="1">
      <alignment horizontal="center" vertical="center"/>
    </xf>
    <xf numFmtId="166" fontId="5" fillId="0" borderId="31" xfId="8" applyNumberFormat="1" applyFont="1" applyBorder="1" applyAlignment="1">
      <alignment horizontal="center" vertical="center"/>
    </xf>
    <xf numFmtId="1" fontId="22" fillId="0" borderId="29" xfId="8" applyNumberFormat="1" applyFont="1" applyBorder="1" applyAlignment="1">
      <alignment horizontal="center" vertical="center"/>
    </xf>
    <xf numFmtId="1" fontId="22" fillId="0" borderId="39" xfId="8" applyNumberFormat="1" applyFont="1" applyBorder="1" applyAlignment="1">
      <alignment horizontal="center" vertical="center"/>
    </xf>
    <xf numFmtId="1" fontId="5" fillId="0" borderId="35" xfId="8" applyNumberFormat="1" applyFont="1" applyBorder="1" applyAlignment="1">
      <alignment horizontal="center" vertical="center"/>
    </xf>
    <xf numFmtId="166" fontId="5" fillId="0" borderId="34" xfId="8" applyNumberFormat="1" applyFont="1" applyBorder="1" applyAlignment="1">
      <alignment horizontal="center" vertical="center"/>
    </xf>
    <xf numFmtId="1" fontId="22" fillId="0" borderId="15" xfId="8" applyNumberFormat="1" applyFont="1" applyBorder="1" applyAlignment="1">
      <alignment horizontal="center" vertical="center"/>
    </xf>
    <xf numFmtId="1" fontId="22" fillId="0" borderId="14" xfId="8" applyNumberFormat="1" applyFont="1" applyBorder="1" applyAlignment="1">
      <alignment horizontal="center" vertical="center"/>
    </xf>
    <xf numFmtId="166" fontId="5" fillId="0" borderId="10" xfId="8" applyNumberFormat="1" applyFont="1" applyBorder="1" applyAlignment="1">
      <alignment horizontal="center" vertical="center" wrapText="1"/>
    </xf>
    <xf numFmtId="166" fontId="5" fillId="0" borderId="34" xfId="8" applyNumberFormat="1" applyFont="1" applyBorder="1" applyAlignment="1">
      <alignment horizontal="center" vertical="center" wrapText="1"/>
    </xf>
    <xf numFmtId="166" fontId="5" fillId="0" borderId="31" xfId="8" applyNumberFormat="1" applyFont="1" applyBorder="1" applyAlignment="1">
      <alignment horizontal="center" vertical="center" wrapText="1"/>
    </xf>
    <xf numFmtId="0" fontId="5" fillId="0" borderId="17" xfId="8" applyFont="1" applyBorder="1" applyAlignment="1">
      <alignment horizontal="center" vertical="center" wrapText="1"/>
    </xf>
    <xf numFmtId="0" fontId="11" fillId="0" borderId="17" xfId="8" applyBorder="1"/>
    <xf numFmtId="0" fontId="20" fillId="0" borderId="6" xfId="8" applyFont="1" applyBorder="1" applyAlignment="1">
      <alignment horizontal="center" vertical="center" wrapText="1"/>
    </xf>
    <xf numFmtId="0" fontId="18" fillId="0" borderId="6" xfId="8" applyFont="1" applyBorder="1" applyAlignment="1">
      <alignment horizontal="center" vertical="center" wrapText="1"/>
    </xf>
    <xf numFmtId="0" fontId="11" fillId="9" borderId="25" xfId="8" applyFill="1" applyBorder="1" applyAlignment="1">
      <alignment horizontal="center"/>
    </xf>
    <xf numFmtId="2" fontId="11" fillId="9" borderId="23" xfId="8" applyNumberFormat="1" applyFill="1" applyBorder="1" applyAlignment="1">
      <alignment horizontal="center"/>
    </xf>
    <xf numFmtId="2" fontId="11" fillId="9" borderId="24" xfId="8" applyNumberFormat="1" applyFill="1" applyBorder="1" applyAlignment="1">
      <alignment horizontal="center"/>
    </xf>
    <xf numFmtId="0" fontId="11" fillId="9" borderId="22" xfId="8" applyFill="1" applyBorder="1" applyAlignment="1">
      <alignment horizontal="center"/>
    </xf>
    <xf numFmtId="2" fontId="11" fillId="9" borderId="20" xfId="8" applyNumberFormat="1" applyFill="1" applyBorder="1" applyAlignment="1">
      <alignment horizontal="center"/>
    </xf>
    <xf numFmtId="2" fontId="11" fillId="9" borderId="21" xfId="8" applyNumberFormat="1" applyFill="1" applyBorder="1" applyAlignment="1">
      <alignment horizontal="center"/>
    </xf>
    <xf numFmtId="2" fontId="11" fillId="9" borderId="15" xfId="8" applyNumberFormat="1" applyFill="1" applyBorder="1" applyAlignment="1">
      <alignment horizontal="center"/>
    </xf>
    <xf numFmtId="1" fontId="10" fillId="0" borderId="15" xfId="8" applyNumberFormat="1" applyFont="1" applyBorder="1" applyAlignment="1">
      <alignment horizontal="center" vertical="center"/>
    </xf>
    <xf numFmtId="0" fontId="20" fillId="9" borderId="18" xfId="8" applyFont="1" applyFill="1" applyBorder="1" applyAlignment="1">
      <alignment horizontal="center"/>
    </xf>
    <xf numFmtId="1" fontId="20" fillId="9" borderId="17" xfId="8" applyNumberFormat="1" applyFont="1" applyFill="1" applyBorder="1" applyAlignment="1">
      <alignment horizontal="center"/>
    </xf>
    <xf numFmtId="166" fontId="20" fillId="0" borderId="10" xfId="8" applyNumberFormat="1" applyFont="1" applyBorder="1" applyAlignment="1">
      <alignment horizontal="center" vertical="center"/>
    </xf>
    <xf numFmtId="1" fontId="19" fillId="0" borderId="8" xfId="8" applyNumberFormat="1" applyFont="1" applyBorder="1" applyAlignment="1">
      <alignment horizontal="center" vertical="center"/>
    </xf>
    <xf numFmtId="1" fontId="19" fillId="0" borderId="11" xfId="8" applyNumberFormat="1" applyFont="1" applyBorder="1" applyAlignment="1">
      <alignment horizontal="center" vertical="center"/>
    </xf>
    <xf numFmtId="0" fontId="5" fillId="9" borderId="16" xfId="8" applyFont="1" applyFill="1" applyBorder="1" applyAlignment="1">
      <alignment horizontal="center"/>
    </xf>
    <xf numFmtId="1" fontId="5" fillId="9" borderId="14" xfId="8" applyNumberFormat="1" applyFont="1" applyFill="1" applyBorder="1" applyAlignment="1">
      <alignment horizontal="center"/>
    </xf>
    <xf numFmtId="1" fontId="5" fillId="9" borderId="15" xfId="8" applyNumberFormat="1" applyFont="1" applyFill="1" applyBorder="1" applyAlignment="1">
      <alignment horizontal="center"/>
    </xf>
    <xf numFmtId="1" fontId="10" fillId="0" borderId="8" xfId="8" applyNumberFormat="1" applyFont="1" applyBorder="1" applyAlignment="1">
      <alignment horizontal="center" vertical="center"/>
    </xf>
    <xf numFmtId="0" fontId="20" fillId="9" borderId="12" xfId="8" applyFont="1" applyFill="1" applyBorder="1" applyAlignment="1">
      <alignment horizontal="center"/>
    </xf>
    <xf numFmtId="2" fontId="20" fillId="9" borderId="11" xfId="8" applyNumberFormat="1" applyFont="1" applyFill="1" applyBorder="1" applyAlignment="1">
      <alignment horizontal="center"/>
    </xf>
    <xf numFmtId="2" fontId="20" fillId="9" borderId="8" xfId="8" applyNumberFormat="1" applyFont="1" applyFill="1" applyBorder="1" applyAlignment="1">
      <alignment horizontal="center"/>
    </xf>
    <xf numFmtId="1" fontId="10" fillId="0" borderId="11" xfId="8" applyNumberFormat="1" applyFont="1" applyBorder="1" applyAlignment="1">
      <alignment horizontal="center" vertical="center"/>
    </xf>
    <xf numFmtId="0" fontId="5" fillId="0" borderId="18" xfId="8" applyFont="1" applyBorder="1"/>
    <xf numFmtId="0" fontId="11" fillId="0" borderId="0" xfId="8" applyAlignment="1">
      <alignment horizontal="center"/>
    </xf>
    <xf numFmtId="0" fontId="5" fillId="0" borderId="17" xfId="8" applyFont="1" applyBorder="1"/>
    <xf numFmtId="0" fontId="9" fillId="0" borderId="41" xfId="8" applyFont="1" applyBorder="1" applyAlignment="1">
      <alignment horizontal="center" vertical="center" wrapText="1"/>
    </xf>
    <xf numFmtId="0" fontId="22" fillId="11" borderId="6" xfId="8" applyFont="1" applyFill="1" applyBorder="1" applyAlignment="1">
      <alignment horizontal="center" vertical="center" wrapText="1"/>
    </xf>
    <xf numFmtId="0" fontId="10" fillId="0" borderId="1" xfId="8" applyFont="1" applyBorder="1" applyAlignment="1">
      <alignment horizontal="centerContinuous" vertical="center" wrapText="1"/>
    </xf>
    <xf numFmtId="0" fontId="5" fillId="0" borderId="7" xfId="8" applyFont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0" fontId="5" fillId="0" borderId="6" xfId="8" applyFont="1" applyBorder="1" applyAlignment="1">
      <alignment horizontal="center" vertical="center" wrapText="1"/>
    </xf>
    <xf numFmtId="0" fontId="5" fillId="0" borderId="27" xfId="8" applyFont="1" applyBorder="1" applyAlignment="1">
      <alignment horizontal="center" vertical="center" wrapText="1"/>
    </xf>
    <xf numFmtId="0" fontId="32" fillId="0" borderId="1" xfId="8" applyFont="1" applyBorder="1" applyAlignment="1">
      <alignment horizontal="center" vertical="center" wrapText="1"/>
    </xf>
    <xf numFmtId="0" fontId="32" fillId="0" borderId="6" xfId="8" applyFont="1" applyBorder="1" applyAlignment="1">
      <alignment horizontal="center" vertical="center" wrapText="1"/>
    </xf>
    <xf numFmtId="0" fontId="21" fillId="5" borderId="1" xfId="8" applyFont="1" applyFill="1" applyBorder="1" applyAlignment="1">
      <alignment horizontal="center" vertical="center" wrapText="1"/>
    </xf>
    <xf numFmtId="2" fontId="33" fillId="5" borderId="36" xfId="8" applyNumberFormat="1" applyFont="1" applyFill="1" applyBorder="1" applyAlignment="1">
      <alignment horizontal="center" vertical="center"/>
    </xf>
    <xf numFmtId="2" fontId="33" fillId="5" borderId="10" xfId="8" applyNumberFormat="1" applyFont="1" applyFill="1" applyBorder="1" applyAlignment="1">
      <alignment horizontal="center" vertical="center"/>
    </xf>
    <xf numFmtId="2" fontId="33" fillId="5" borderId="31" xfId="8" applyNumberFormat="1" applyFont="1" applyFill="1" applyBorder="1" applyAlignment="1">
      <alignment horizontal="center" vertical="center"/>
    </xf>
    <xf numFmtId="2" fontId="33" fillId="5" borderId="34" xfId="8" applyNumberFormat="1" applyFont="1" applyFill="1" applyBorder="1" applyAlignment="1">
      <alignment horizontal="center" vertical="center"/>
    </xf>
    <xf numFmtId="0" fontId="34" fillId="0" borderId="42" xfId="8" applyFont="1" applyBorder="1" applyAlignment="1">
      <alignment horizontal="center" vertical="center" wrapText="1"/>
    </xf>
    <xf numFmtId="2" fontId="32" fillId="0" borderId="1" xfId="8" applyNumberFormat="1" applyFont="1" applyBorder="1" applyAlignment="1">
      <alignment horizontal="center" vertical="center" wrapText="1"/>
    </xf>
    <xf numFmtId="164" fontId="5" fillId="0" borderId="5" xfId="8" applyNumberFormat="1" applyFont="1" applyBorder="1" applyAlignment="1">
      <alignment horizontal="center" vertical="center" wrapText="1"/>
    </xf>
    <xf numFmtId="166" fontId="34" fillId="5" borderId="15" xfId="8" applyNumberFormat="1" applyFont="1" applyFill="1" applyBorder="1" applyAlignment="1">
      <alignment horizontal="center" vertical="center"/>
    </xf>
    <xf numFmtId="166" fontId="34" fillId="5" borderId="8" xfId="8" applyNumberFormat="1" applyFont="1" applyFill="1" applyBorder="1" applyAlignment="1">
      <alignment horizontal="center" vertical="center"/>
    </xf>
    <xf numFmtId="166" fontId="34" fillId="5" borderId="29" xfId="8" applyNumberFormat="1" applyFont="1" applyFill="1" applyBorder="1" applyAlignment="1">
      <alignment horizontal="center" vertical="center"/>
    </xf>
    <xf numFmtId="0" fontId="21" fillId="5" borderId="25" xfId="8" applyFont="1" applyFill="1" applyBorder="1" applyAlignment="1">
      <alignment horizontal="center" vertical="center" wrapText="1"/>
    </xf>
    <xf numFmtId="0" fontId="18" fillId="5" borderId="0" xfId="8" applyFont="1" applyFill="1" applyProtection="1">
      <protection hidden="1"/>
    </xf>
    <xf numFmtId="0" fontId="11" fillId="5" borderId="0" xfId="8" applyFill="1" applyProtection="1">
      <protection hidden="1"/>
    </xf>
    <xf numFmtId="0" fontId="23" fillId="5" borderId="0" xfId="8" applyFont="1" applyFill="1" applyProtection="1">
      <protection hidden="1"/>
    </xf>
    <xf numFmtId="166" fontId="21" fillId="5" borderId="0" xfId="8" applyNumberFormat="1" applyFont="1" applyFill="1" applyAlignment="1">
      <alignment horizontal="center" vertical="center"/>
    </xf>
    <xf numFmtId="2" fontId="18" fillId="5" borderId="0" xfId="8" applyNumberFormat="1" applyFont="1" applyFill="1" applyAlignment="1">
      <alignment horizontal="center" vertical="center"/>
    </xf>
    <xf numFmtId="0" fontId="5" fillId="5" borderId="0" xfId="8" applyFont="1" applyFill="1"/>
    <xf numFmtId="0" fontId="20" fillId="5" borderId="0" xfId="8" applyFont="1" applyFill="1" applyAlignment="1">
      <alignment horizontal="center"/>
    </xf>
    <xf numFmtId="2" fontId="20" fillId="5" borderId="0" xfId="8" applyNumberFormat="1" applyFont="1" applyFill="1" applyAlignment="1">
      <alignment horizontal="center"/>
    </xf>
    <xf numFmtId="1" fontId="5" fillId="5" borderId="0" xfId="8" applyNumberFormat="1" applyFont="1" applyFill="1" applyAlignment="1">
      <alignment horizontal="center" vertical="center"/>
    </xf>
    <xf numFmtId="166" fontId="5" fillId="5" borderId="0" xfId="8" applyNumberFormat="1" applyFont="1" applyFill="1" applyAlignment="1">
      <alignment horizontal="center" vertical="center"/>
    </xf>
    <xf numFmtId="164" fontId="5" fillId="5" borderId="0" xfId="8" applyNumberFormat="1" applyFont="1" applyFill="1" applyAlignment="1">
      <alignment horizontal="center" vertical="center"/>
    </xf>
    <xf numFmtId="1" fontId="10" fillId="5" borderId="0" xfId="8" applyNumberFormat="1" applyFont="1" applyFill="1" applyAlignment="1">
      <alignment horizontal="left" vertical="center"/>
    </xf>
    <xf numFmtId="166" fontId="5" fillId="5" borderId="0" xfId="8" applyNumberFormat="1" applyFont="1" applyFill="1" applyAlignment="1">
      <alignment horizontal="center" vertical="center" wrapText="1"/>
    </xf>
    <xf numFmtId="0" fontId="5" fillId="5" borderId="0" xfId="8" applyFont="1" applyFill="1" applyAlignment="1">
      <alignment horizontal="center" vertical="center" wrapText="1"/>
    </xf>
    <xf numFmtId="0" fontId="5" fillId="5" borderId="0" xfId="8" applyFont="1" applyFill="1" applyAlignment="1">
      <alignment horizontal="center"/>
    </xf>
    <xf numFmtId="0" fontId="9" fillId="5" borderId="0" xfId="8" applyFont="1" applyFill="1" applyAlignment="1">
      <alignment horizontal="center" vertical="center" wrapText="1"/>
    </xf>
    <xf numFmtId="0" fontId="22" fillId="5" borderId="0" xfId="8" applyFont="1" applyFill="1" applyAlignment="1">
      <alignment horizontal="center" vertical="center" wrapText="1"/>
    </xf>
    <xf numFmtId="0" fontId="5" fillId="5" borderId="0" xfId="8" applyFont="1" applyFill="1" applyAlignment="1">
      <alignment horizontal="centerContinuous" vertical="center" wrapText="1"/>
    </xf>
    <xf numFmtId="0" fontId="18" fillId="5" borderId="0" xfId="8" applyFont="1" applyFill="1" applyAlignment="1">
      <alignment horizontal="right" vertical="center" wrapText="1"/>
    </xf>
    <xf numFmtId="0" fontId="21" fillId="5" borderId="0" xfId="8" applyFont="1" applyFill="1" applyAlignment="1">
      <alignment horizontal="center" vertical="center" wrapText="1"/>
    </xf>
    <xf numFmtId="0" fontId="11" fillId="5" borderId="0" xfId="8" applyFill="1" applyAlignment="1">
      <alignment horizontal="center"/>
    </xf>
    <xf numFmtId="2" fontId="11" fillId="5" borderId="0" xfId="8" applyNumberFormat="1" applyFill="1" applyAlignment="1">
      <alignment horizontal="center"/>
    </xf>
    <xf numFmtId="0" fontId="18" fillId="5" borderId="0" xfId="8" applyFont="1" applyFill="1" applyAlignment="1">
      <alignment horizontal="center"/>
    </xf>
    <xf numFmtId="2" fontId="18" fillId="5" borderId="0" xfId="8" applyNumberFormat="1" applyFont="1" applyFill="1" applyAlignment="1">
      <alignment horizontal="center"/>
    </xf>
    <xf numFmtId="2" fontId="5" fillId="5" borderId="0" xfId="8" applyNumberFormat="1" applyFont="1" applyFill="1" applyAlignment="1">
      <alignment horizontal="center" vertical="center"/>
    </xf>
    <xf numFmtId="166" fontId="10" fillId="5" borderId="0" xfId="8" applyNumberFormat="1" applyFont="1" applyFill="1" applyAlignment="1">
      <alignment horizontal="center" vertical="center"/>
    </xf>
    <xf numFmtId="1" fontId="18" fillId="5" borderId="0" xfId="8" applyNumberFormat="1" applyFont="1" applyFill="1" applyAlignment="1">
      <alignment horizontal="center" vertical="center"/>
    </xf>
    <xf numFmtId="1" fontId="18" fillId="5" borderId="0" xfId="8" applyNumberFormat="1" applyFont="1" applyFill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3" fillId="5" borderId="0" xfId="8" applyNumberFormat="1" applyFont="1" applyFill="1" applyAlignment="1">
      <alignment horizontal="left" vertical="center"/>
    </xf>
    <xf numFmtId="0" fontId="10" fillId="0" borderId="24" xfId="8" applyFont="1" applyBorder="1" applyAlignment="1">
      <alignment horizontal="centerContinuous" vertical="center" wrapText="1"/>
    </xf>
    <xf numFmtId="0" fontId="11" fillId="0" borderId="5" xfId="8" applyBorder="1"/>
    <xf numFmtId="0" fontId="21" fillId="0" borderId="5" xfId="8" applyFont="1" applyBorder="1" applyAlignment="1">
      <alignment horizontal="center" vertical="center" wrapText="1"/>
    </xf>
    <xf numFmtId="0" fontId="34" fillId="0" borderId="5" xfId="8" applyFont="1" applyBorder="1" applyAlignment="1">
      <alignment horizontal="center" vertical="center" wrapText="1"/>
    </xf>
    <xf numFmtId="0" fontId="5" fillId="0" borderId="18" xfId="8" applyFont="1" applyBorder="1" applyAlignment="1">
      <alignment horizontal="center" wrapText="1"/>
    </xf>
    <xf numFmtId="0" fontId="5" fillId="0" borderId="5" xfId="8" applyFont="1" applyBorder="1"/>
    <xf numFmtId="0" fontId="24" fillId="5" borderId="0" xfId="8" applyFont="1" applyFill="1" applyProtection="1">
      <protection hidden="1"/>
    </xf>
    <xf numFmtId="0" fontId="5" fillId="0" borderId="0" xfId="8" applyFont="1" applyAlignment="1">
      <alignment horizontal="center"/>
    </xf>
    <xf numFmtId="0" fontId="18" fillId="0" borderId="17" xfId="8" applyFont="1" applyBorder="1" applyAlignment="1">
      <alignment horizontal="right" vertical="center" wrapText="1"/>
    </xf>
    <xf numFmtId="1" fontId="5" fillId="0" borderId="20" xfId="8" applyNumberFormat="1" applyFont="1" applyBorder="1" applyAlignment="1">
      <alignment horizontal="center" vertical="center"/>
    </xf>
    <xf numFmtId="1" fontId="5" fillId="0" borderId="11" xfId="8" applyNumberFormat="1" applyFont="1" applyBorder="1" applyAlignment="1">
      <alignment horizontal="center" vertical="center"/>
    </xf>
    <xf numFmtId="1" fontId="5" fillId="0" borderId="39" xfId="8" applyNumberFormat="1" applyFont="1" applyBorder="1" applyAlignment="1">
      <alignment horizontal="center" vertical="center"/>
    </xf>
    <xf numFmtId="1" fontId="5" fillId="0" borderId="14" xfId="8" applyNumberFormat="1" applyFont="1" applyBorder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1" fontId="10" fillId="0" borderId="0" xfId="8" applyNumberFormat="1" applyFont="1" applyAlignment="1">
      <alignment horizontal="left" vertical="center"/>
    </xf>
    <xf numFmtId="0" fontId="5" fillId="0" borderId="38" xfId="8" applyFont="1" applyBorder="1" applyAlignment="1">
      <alignment horizontal="center" vertical="center" wrapText="1"/>
    </xf>
    <xf numFmtId="0" fontId="5" fillId="0" borderId="20" xfId="8" applyFont="1" applyBorder="1" applyAlignment="1">
      <alignment horizontal="center"/>
    </xf>
    <xf numFmtId="1" fontId="20" fillId="0" borderId="11" xfId="8" applyNumberFormat="1" applyFont="1" applyBorder="1" applyAlignment="1">
      <alignment horizontal="center" vertical="center"/>
    </xf>
    <xf numFmtId="0" fontId="11" fillId="0" borderId="25" xfId="8" applyBorder="1"/>
    <xf numFmtId="0" fontId="11" fillId="0" borderId="24" xfId="8" applyBorder="1"/>
    <xf numFmtId="0" fontId="11" fillId="0" borderId="23" xfId="8" applyBorder="1"/>
    <xf numFmtId="0" fontId="11" fillId="0" borderId="18" xfId="8" applyBorder="1"/>
    <xf numFmtId="0" fontId="23" fillId="5" borderId="0" xfId="8" applyFont="1" applyFill="1" applyAlignment="1" applyProtection="1">
      <alignment vertical="top"/>
      <protection hidden="1"/>
    </xf>
    <xf numFmtId="0" fontId="11" fillId="0" borderId="18" xfId="8" applyBorder="1" applyAlignment="1">
      <alignment vertical="center"/>
    </xf>
    <xf numFmtId="0" fontId="7" fillId="5" borderId="0" xfId="8" applyFont="1" applyFill="1" applyAlignment="1" applyProtection="1">
      <alignment horizontal="centerContinuous" vertical="center"/>
      <protection hidden="1"/>
    </xf>
    <xf numFmtId="0" fontId="7" fillId="5" borderId="0" xfId="8" applyFont="1" applyFill="1" applyAlignment="1" applyProtection="1">
      <alignment horizontal="right" vertical="center"/>
      <protection hidden="1"/>
    </xf>
    <xf numFmtId="0" fontId="18" fillId="5" borderId="0" xfId="8" applyFont="1" applyFill="1" applyAlignment="1" applyProtection="1">
      <alignment horizontal="centerContinuous" vertical="center"/>
      <protection hidden="1"/>
    </xf>
    <xf numFmtId="0" fontId="7" fillId="5" borderId="0" xfId="8" applyFont="1" applyFill="1" applyAlignment="1" applyProtection="1">
      <alignment horizontal="left" vertical="center"/>
      <protection hidden="1"/>
    </xf>
    <xf numFmtId="0" fontId="18" fillId="5" borderId="0" xfId="8" applyFont="1" applyFill="1" applyAlignment="1" applyProtection="1">
      <alignment vertical="center"/>
      <protection hidden="1"/>
    </xf>
    <xf numFmtId="0" fontId="18" fillId="0" borderId="18" xfId="8" applyFont="1" applyBorder="1"/>
    <xf numFmtId="0" fontId="18" fillId="0" borderId="17" xfId="8" applyFont="1" applyBorder="1"/>
    <xf numFmtId="166" fontId="5" fillId="0" borderId="0" xfId="8" applyNumberFormat="1" applyFont="1" applyAlignment="1">
      <alignment horizontal="center" vertical="center"/>
    </xf>
    <xf numFmtId="164" fontId="5" fillId="0" borderId="0" xfId="8" applyNumberFormat="1" applyFont="1" applyAlignment="1">
      <alignment horizontal="center" vertical="center"/>
    </xf>
    <xf numFmtId="166" fontId="5" fillId="0" borderId="0" xfId="8" applyNumberFormat="1" applyFont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11" fillId="10" borderId="0" xfId="8" applyFill="1"/>
    <xf numFmtId="1" fontId="20" fillId="9" borderId="0" xfId="8" applyNumberFormat="1" applyFont="1" applyFill="1" applyAlignment="1">
      <alignment horizontal="center"/>
    </xf>
    <xf numFmtId="0" fontId="31" fillId="0" borderId="0" xfId="8" applyFont="1"/>
    <xf numFmtId="0" fontId="11" fillId="0" borderId="37" xfId="8" applyBorder="1"/>
    <xf numFmtId="0" fontId="11" fillId="5" borderId="27" xfId="8" applyFill="1" applyBorder="1"/>
    <xf numFmtId="0" fontId="11" fillId="0" borderId="38" xfId="8" applyBorder="1"/>
    <xf numFmtId="0" fontId="5" fillId="4" borderId="0" xfId="8" applyFont="1" applyFill="1"/>
    <xf numFmtId="0" fontId="23" fillId="4" borderId="0" xfId="8" applyFont="1" applyFill="1" applyAlignment="1" applyProtection="1">
      <alignment vertical="center"/>
      <protection hidden="1"/>
    </xf>
    <xf numFmtId="0" fontId="23" fillId="4" borderId="0" xfId="8" applyFont="1" applyFill="1" applyProtection="1">
      <protection hidden="1"/>
    </xf>
    <xf numFmtId="0" fontId="11" fillId="5" borderId="18" xfId="8" applyFill="1" applyBorder="1"/>
    <xf numFmtId="0" fontId="11" fillId="0" borderId="27" xfId="8" applyBorder="1"/>
    <xf numFmtId="0" fontId="5" fillId="5" borderId="27" xfId="8" applyFont="1" applyFill="1" applyBorder="1"/>
    <xf numFmtId="0" fontId="8" fillId="5" borderId="27" xfId="8" applyFont="1" applyFill="1" applyBorder="1" applyAlignment="1">
      <alignment horizontal="left"/>
    </xf>
    <xf numFmtId="0" fontId="11" fillId="5" borderId="27" xfId="8" applyFill="1" applyBorder="1" applyAlignment="1">
      <alignment horizontal="left"/>
    </xf>
    <xf numFmtId="166" fontId="3" fillId="5" borderId="0" xfId="8" applyNumberFormat="1" applyFont="1" applyFill="1" applyAlignment="1">
      <alignment horizontal="center" vertical="center"/>
    </xf>
    <xf numFmtId="2" fontId="3" fillId="5" borderId="0" xfId="8" applyNumberFormat="1" applyFont="1" applyFill="1" applyAlignment="1">
      <alignment horizontal="center" vertical="center"/>
    </xf>
    <xf numFmtId="0" fontId="3" fillId="0" borderId="0" xfId="8" applyFont="1"/>
    <xf numFmtId="166" fontId="3" fillId="8" borderId="0" xfId="8" applyNumberFormat="1" applyFont="1" applyFill="1" applyAlignment="1">
      <alignment vertical="center"/>
    </xf>
    <xf numFmtId="0" fontId="26" fillId="5" borderId="0" xfId="8" applyFont="1" applyFill="1"/>
    <xf numFmtId="0" fontId="3" fillId="0" borderId="5" xfId="8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Continuous" vertical="center" wrapText="1"/>
    </xf>
    <xf numFmtId="0" fontId="3" fillId="0" borderId="1" xfId="8" applyFont="1" applyBorder="1" applyAlignment="1">
      <alignment horizontal="centerContinuous" vertical="center" wrapText="1"/>
    </xf>
    <xf numFmtId="0" fontId="3" fillId="0" borderId="43" xfId="8" applyFont="1" applyBorder="1" applyAlignment="1">
      <alignment horizontal="centerContinuous" vertical="center" wrapText="1"/>
    </xf>
    <xf numFmtId="0" fontId="3" fillId="0" borderId="42" xfId="8" applyFont="1" applyBorder="1" applyAlignment="1">
      <alignment horizontal="center" vertical="center" wrapText="1"/>
    </xf>
    <xf numFmtId="0" fontId="3" fillId="0" borderId="42" xfId="8" applyFont="1" applyBorder="1" applyAlignment="1">
      <alignment horizontal="centerContinuous" vertical="center" wrapText="1"/>
    </xf>
    <xf numFmtId="0" fontId="11" fillId="4" borderId="5" xfId="8" applyFill="1" applyBorder="1" applyAlignment="1">
      <alignment horizontal="center" vertical="center" wrapText="1"/>
    </xf>
    <xf numFmtId="0" fontId="11" fillId="4" borderId="42" xfId="8" applyFill="1" applyBorder="1" applyAlignment="1">
      <alignment horizontal="center" vertical="center" wrapText="1"/>
    </xf>
    <xf numFmtId="0" fontId="3" fillId="7" borderId="5" xfId="8" applyFont="1" applyFill="1" applyBorder="1" applyAlignment="1" applyProtection="1">
      <alignment horizontal="center" vertical="center"/>
      <protection locked="0" hidden="1"/>
    </xf>
    <xf numFmtId="0" fontId="3" fillId="7" borderId="5" xfId="8" applyFont="1" applyFill="1" applyBorder="1" applyAlignment="1" applyProtection="1">
      <alignment horizontal="center" vertical="center" wrapText="1"/>
      <protection locked="0"/>
    </xf>
    <xf numFmtId="166" fontId="35" fillId="8" borderId="0" xfId="8" applyNumberFormat="1" applyFont="1" applyFill="1" applyAlignment="1">
      <alignment vertical="center"/>
    </xf>
    <xf numFmtId="166" fontId="38" fillId="8" borderId="0" xfId="8" applyNumberFormat="1" applyFont="1" applyFill="1" applyAlignment="1">
      <alignment vertical="center"/>
    </xf>
    <xf numFmtId="0" fontId="4" fillId="4" borderId="2" xfId="5" applyFont="1" applyFill="1" applyBorder="1" applyAlignment="1">
      <alignment horizontal="center" vertical="center"/>
    </xf>
    <xf numFmtId="0" fontId="4" fillId="4" borderId="3" xfId="5" applyFont="1" applyFill="1" applyBorder="1" applyAlignment="1">
      <alignment horizontal="center" vertical="top" wrapText="1"/>
    </xf>
    <xf numFmtId="1" fontId="4" fillId="4" borderId="2" xfId="5" applyNumberFormat="1" applyFont="1" applyFill="1" applyBorder="1" applyAlignment="1">
      <alignment horizontal="right"/>
    </xf>
    <xf numFmtId="0" fontId="10" fillId="4" borderId="4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horizontal="center" vertical="top" wrapText="1"/>
    </xf>
    <xf numFmtId="0" fontId="7" fillId="0" borderId="0" xfId="8" applyFont="1" applyAlignment="1">
      <alignment horizontal="right" vertical="center"/>
    </xf>
    <xf numFmtId="0" fontId="11" fillId="4" borderId="0" xfId="8" applyFill="1"/>
    <xf numFmtId="0" fontId="3" fillId="5" borderId="0" xfId="8" applyFont="1" applyFill="1" applyProtection="1">
      <protection hidden="1"/>
    </xf>
    <xf numFmtId="1" fontId="36" fillId="5" borderId="44" xfId="8" applyNumberFormat="1" applyFont="1" applyFill="1" applyBorder="1" applyAlignment="1">
      <alignment horizontal="center"/>
    </xf>
    <xf numFmtId="1" fontId="37" fillId="5" borderId="44" xfId="8" applyNumberFormat="1" applyFont="1" applyFill="1" applyBorder="1" applyAlignment="1">
      <alignment horizontal="center"/>
    </xf>
    <xf numFmtId="1" fontId="37" fillId="5" borderId="44" xfId="8" applyNumberFormat="1" applyFont="1" applyFill="1" applyBorder="1" applyAlignment="1" applyProtection="1">
      <alignment horizontal="center"/>
      <protection hidden="1"/>
    </xf>
    <xf numFmtId="1" fontId="36" fillId="5" borderId="44" xfId="8" applyNumberFormat="1" applyFont="1" applyFill="1" applyBorder="1" applyAlignment="1" applyProtection="1">
      <alignment horizontal="center"/>
      <protection hidden="1"/>
    </xf>
    <xf numFmtId="1" fontId="36" fillId="5" borderId="45" xfId="8" applyNumberFormat="1" applyFont="1" applyFill="1" applyBorder="1" applyAlignment="1">
      <alignment horizontal="center"/>
    </xf>
    <xf numFmtId="1" fontId="37" fillId="5" borderId="45" xfId="8" applyNumberFormat="1" applyFont="1" applyFill="1" applyBorder="1" applyAlignment="1">
      <alignment horizontal="center"/>
    </xf>
    <xf numFmtId="1" fontId="37" fillId="5" borderId="45" xfId="8" applyNumberFormat="1" applyFont="1" applyFill="1" applyBorder="1" applyAlignment="1" applyProtection="1">
      <alignment horizontal="center"/>
      <protection hidden="1"/>
    </xf>
    <xf numFmtId="1" fontId="36" fillId="5" borderId="45" xfId="8" applyNumberFormat="1" applyFont="1" applyFill="1" applyBorder="1" applyAlignment="1" applyProtection="1">
      <alignment horizontal="center"/>
      <protection hidden="1"/>
    </xf>
    <xf numFmtId="1" fontId="36" fillId="5" borderId="46" xfId="8" applyNumberFormat="1" applyFont="1" applyFill="1" applyBorder="1" applyAlignment="1">
      <alignment horizontal="center"/>
    </xf>
    <xf numFmtId="1" fontId="37" fillId="5" borderId="46" xfId="8" applyNumberFormat="1" applyFont="1" applyFill="1" applyBorder="1" applyAlignment="1">
      <alignment horizontal="center"/>
    </xf>
    <xf numFmtId="1" fontId="37" fillId="5" borderId="46" xfId="8" applyNumberFormat="1" applyFont="1" applyFill="1" applyBorder="1" applyAlignment="1" applyProtection="1">
      <alignment horizontal="center"/>
      <protection hidden="1"/>
    </xf>
    <xf numFmtId="1" fontId="36" fillId="5" borderId="46" xfId="8" applyNumberFormat="1" applyFont="1" applyFill="1" applyBorder="1" applyAlignment="1" applyProtection="1">
      <alignment horizontal="center"/>
      <protection hidden="1"/>
    </xf>
    <xf numFmtId="0" fontId="3" fillId="0" borderId="0" xfId="8" applyFont="1" applyAlignment="1">
      <alignment vertical="center"/>
    </xf>
    <xf numFmtId="0" fontId="3" fillId="5" borderId="0" xfId="8" applyFont="1" applyFill="1" applyAlignment="1" applyProtection="1">
      <alignment horizontal="right" vertical="center"/>
      <protection hidden="1"/>
    </xf>
    <xf numFmtId="0" fontId="3" fillId="5" borderId="0" xfId="8" applyFont="1" applyFill="1" applyAlignment="1" applyProtection="1">
      <alignment horizontal="left" vertical="center"/>
      <protection hidden="1"/>
    </xf>
    <xf numFmtId="0" fontId="3" fillId="5" borderId="0" xfId="6" applyFont="1" applyFill="1" applyAlignment="1" applyProtection="1">
      <alignment horizontal="right" vertical="center"/>
      <protection hidden="1"/>
    </xf>
    <xf numFmtId="0" fontId="3" fillId="5" borderId="17" xfId="8" applyFont="1" applyFill="1" applyBorder="1" applyAlignment="1" applyProtection="1">
      <alignment horizontal="left" vertical="center"/>
      <protection hidden="1"/>
    </xf>
    <xf numFmtId="0" fontId="39" fillId="4" borderId="18" xfId="8" applyFont="1" applyFill="1" applyBorder="1" applyProtection="1">
      <protection hidden="1"/>
    </xf>
    <xf numFmtId="0" fontId="41" fillId="0" borderId="0" xfId="9" applyProtection="1">
      <protection hidden="1"/>
    </xf>
    <xf numFmtId="0" fontId="41" fillId="0" borderId="0" xfId="9"/>
    <xf numFmtId="0" fontId="42" fillId="0" borderId="0" xfId="9" applyFont="1"/>
    <xf numFmtId="0" fontId="43" fillId="0" borderId="25" xfId="9" applyFont="1" applyBorder="1" applyAlignment="1">
      <alignment horizontal="centerContinuous"/>
    </xf>
    <xf numFmtId="0" fontId="43" fillId="0" borderId="23" xfId="9" applyFont="1" applyBorder="1" applyAlignment="1">
      <alignment horizontal="centerContinuous"/>
    </xf>
    <xf numFmtId="0" fontId="43" fillId="0" borderId="47" xfId="9" applyFont="1" applyBorder="1" applyAlignment="1">
      <alignment horizontal="centerContinuous"/>
    </xf>
    <xf numFmtId="0" fontId="43" fillId="0" borderId="48" xfId="9" applyFont="1" applyBorder="1" applyAlignment="1">
      <alignment horizontal="centerContinuous"/>
    </xf>
    <xf numFmtId="0" fontId="43" fillId="0" borderId="49" xfId="9" applyFont="1" applyBorder="1" applyAlignment="1">
      <alignment horizontal="centerContinuous"/>
    </xf>
    <xf numFmtId="0" fontId="43" fillId="0" borderId="37" xfId="9" applyFont="1" applyBorder="1" applyAlignment="1">
      <alignment horizontal="centerContinuous"/>
    </xf>
    <xf numFmtId="0" fontId="43" fillId="0" borderId="38" xfId="9" applyFont="1" applyBorder="1" applyAlignment="1">
      <alignment horizontal="centerContinuous"/>
    </xf>
    <xf numFmtId="0" fontId="43" fillId="0" borderId="28" xfId="9" applyFont="1" applyBorder="1" applyAlignment="1">
      <alignment horizontal="center"/>
    </xf>
    <xf numFmtId="0" fontId="43" fillId="0" borderId="50" xfId="9" applyFont="1" applyBorder="1" applyAlignment="1">
      <alignment horizontal="center"/>
    </xf>
    <xf numFmtId="0" fontId="43" fillId="12" borderId="51" xfId="9" applyFont="1" applyFill="1" applyBorder="1" applyAlignment="1">
      <alignment horizontal="center"/>
    </xf>
    <xf numFmtId="0" fontId="43" fillId="0" borderId="5" xfId="9" applyFont="1" applyBorder="1" applyAlignment="1">
      <alignment horizontal="center"/>
    </xf>
    <xf numFmtId="0" fontId="43" fillId="0" borderId="37" xfId="9" applyFont="1" applyBorder="1" applyAlignment="1">
      <alignment horizontal="center"/>
    </xf>
    <xf numFmtId="0" fontId="43" fillId="2" borderId="52" xfId="9" applyFont="1" applyFill="1" applyBorder="1" applyAlignment="1">
      <alignment horizontal="center"/>
    </xf>
    <xf numFmtId="0" fontId="43" fillId="2" borderId="50" xfId="9" applyFont="1" applyFill="1" applyBorder="1" applyAlignment="1">
      <alignment horizontal="center"/>
    </xf>
    <xf numFmtId="0" fontId="43" fillId="0" borderId="13" xfId="9" applyFont="1" applyBorder="1"/>
    <xf numFmtId="0" fontId="44" fillId="0" borderId="16" xfId="9" applyFont="1" applyBorder="1"/>
    <xf numFmtId="1" fontId="43" fillId="0" borderId="34" xfId="9" applyNumberFormat="1" applyFont="1" applyBorder="1"/>
    <xf numFmtId="1" fontId="43" fillId="13" borderId="53" xfId="9" applyNumberFormat="1" applyFont="1" applyFill="1" applyBorder="1" applyAlignment="1">
      <alignment horizontal="right"/>
    </xf>
    <xf numFmtId="1" fontId="43" fillId="14" borderId="54" xfId="9" applyNumberFormat="1" applyFont="1" applyFill="1" applyBorder="1" applyAlignment="1">
      <alignment horizontal="right"/>
    </xf>
    <xf numFmtId="1" fontId="43" fillId="15" borderId="33" xfId="9" applyNumberFormat="1" applyFont="1" applyFill="1" applyBorder="1" applyAlignment="1">
      <alignment horizontal="right"/>
    </xf>
    <xf numFmtId="1" fontId="43" fillId="14" borderId="34" xfId="9" applyNumberFormat="1" applyFont="1" applyFill="1" applyBorder="1" applyAlignment="1">
      <alignment horizontal="right"/>
    </xf>
    <xf numFmtId="1" fontId="43" fillId="13" borderId="54" xfId="9" applyNumberFormat="1" applyFont="1" applyFill="1" applyBorder="1" applyAlignment="1">
      <alignment horizontal="right"/>
    </xf>
    <xf numFmtId="1" fontId="43" fillId="0" borderId="10" xfId="9" applyNumberFormat="1" applyFont="1" applyBorder="1"/>
    <xf numFmtId="1" fontId="43" fillId="13" borderId="55" xfId="9" applyNumberFormat="1" applyFont="1" applyFill="1" applyBorder="1" applyAlignment="1">
      <alignment horizontal="right"/>
    </xf>
    <xf numFmtId="1" fontId="43" fillId="14" borderId="56" xfId="9" applyNumberFormat="1" applyFont="1" applyFill="1" applyBorder="1" applyAlignment="1">
      <alignment horizontal="right"/>
    </xf>
    <xf numFmtId="1" fontId="43" fillId="15" borderId="9" xfId="9" applyNumberFormat="1" applyFont="1" applyFill="1" applyBorder="1" applyAlignment="1">
      <alignment horizontal="right"/>
    </xf>
    <xf numFmtId="1" fontId="43" fillId="14" borderId="10" xfId="9" applyNumberFormat="1" applyFont="1" applyFill="1" applyBorder="1" applyAlignment="1">
      <alignment horizontal="right"/>
    </xf>
    <xf numFmtId="1" fontId="43" fillId="13" borderId="56" xfId="9" applyNumberFormat="1" applyFont="1" applyFill="1" applyBorder="1" applyAlignment="1">
      <alignment horizontal="right"/>
    </xf>
    <xf numFmtId="1" fontId="43" fillId="0" borderId="55" xfId="9" applyNumberFormat="1" applyFont="1" applyBorder="1" applyAlignment="1">
      <alignment horizontal="right"/>
    </xf>
    <xf numFmtId="1" fontId="43" fillId="0" borderId="56" xfId="9" applyNumberFormat="1" applyFont="1" applyBorder="1" applyAlignment="1">
      <alignment horizontal="right"/>
    </xf>
    <xf numFmtId="1" fontId="43" fillId="12" borderId="9" xfId="9" applyNumberFormat="1" applyFont="1" applyFill="1" applyBorder="1" applyAlignment="1">
      <alignment horizontal="right"/>
    </xf>
    <xf numFmtId="1" fontId="43" fillId="0" borderId="10" xfId="9" applyNumberFormat="1" applyFont="1" applyBorder="1" applyAlignment="1">
      <alignment horizontal="right"/>
    </xf>
    <xf numFmtId="1" fontId="43" fillId="14" borderId="55" xfId="9" applyNumberFormat="1" applyFont="1" applyFill="1" applyBorder="1" applyAlignment="1">
      <alignment horizontal="right"/>
    </xf>
    <xf numFmtId="0" fontId="43" fillId="0" borderId="32" xfId="9" applyFont="1" applyBorder="1"/>
    <xf numFmtId="0" fontId="44" fillId="0" borderId="32" xfId="9" applyFont="1" applyBorder="1"/>
    <xf numFmtId="1" fontId="43" fillId="0" borderId="31" xfId="9" applyNumberFormat="1" applyFont="1" applyBorder="1"/>
    <xf numFmtId="1" fontId="43" fillId="14" borderId="57" xfId="9" applyNumberFormat="1" applyFont="1" applyFill="1" applyBorder="1" applyAlignment="1">
      <alignment horizontal="right"/>
    </xf>
    <xf numFmtId="1" fontId="43" fillId="14" borderId="58" xfId="9" applyNumberFormat="1" applyFont="1" applyFill="1" applyBorder="1" applyAlignment="1">
      <alignment horizontal="right"/>
    </xf>
    <xf numFmtId="1" fontId="43" fillId="15" borderId="30" xfId="9" applyNumberFormat="1" applyFont="1" applyFill="1" applyBorder="1" applyAlignment="1">
      <alignment horizontal="right"/>
    </xf>
    <xf numFmtId="1" fontId="43" fillId="14" borderId="31" xfId="9" applyNumberFormat="1" applyFont="1" applyFill="1" applyBorder="1" applyAlignment="1">
      <alignment horizontal="right"/>
    </xf>
    <xf numFmtId="0" fontId="45" fillId="0" borderId="0" xfId="9" applyFont="1"/>
    <xf numFmtId="166" fontId="44" fillId="0" borderId="26" xfId="9" applyNumberFormat="1" applyFont="1" applyBorder="1" applyAlignment="1">
      <alignment horizontal="left"/>
    </xf>
    <xf numFmtId="166" fontId="44" fillId="0" borderId="25" xfId="9" applyNumberFormat="1" applyFont="1" applyBorder="1" applyAlignment="1">
      <alignment horizontal="left"/>
    </xf>
    <xf numFmtId="166" fontId="44" fillId="0" borderId="47" xfId="9" applyNumberFormat="1" applyFont="1" applyBorder="1" applyAlignment="1">
      <alignment horizontal="right"/>
    </xf>
    <xf numFmtId="166" fontId="44" fillId="13" borderId="59" xfId="9" applyNumberFormat="1" applyFont="1" applyFill="1" applyBorder="1" applyAlignment="1">
      <alignment horizontal="right"/>
    </xf>
    <xf numFmtId="166" fontId="44" fillId="0" borderId="48" xfId="9" applyNumberFormat="1" applyFont="1" applyBorder="1" applyAlignment="1">
      <alignment horizontal="right"/>
    </xf>
    <xf numFmtId="2" fontId="44" fillId="14" borderId="49" xfId="9" applyNumberFormat="1" applyFont="1" applyFill="1" applyBorder="1" applyAlignment="1">
      <alignment horizontal="right"/>
    </xf>
    <xf numFmtId="166" fontId="44" fillId="14" borderId="49" xfId="9" applyNumberFormat="1" applyFont="1" applyFill="1" applyBorder="1" applyAlignment="1">
      <alignment horizontal="right"/>
    </xf>
    <xf numFmtId="166" fontId="44" fillId="14" borderId="48" xfId="9" applyNumberFormat="1" applyFont="1" applyFill="1" applyBorder="1" applyAlignment="1">
      <alignment horizontal="right"/>
    </xf>
    <xf numFmtId="166" fontId="44" fillId="14" borderId="47" xfId="9" applyNumberFormat="1" applyFont="1" applyFill="1" applyBorder="1" applyAlignment="1">
      <alignment horizontal="right"/>
    </xf>
    <xf numFmtId="166" fontId="44" fillId="13" borderId="48" xfId="9" applyNumberFormat="1" applyFont="1" applyFill="1" applyBorder="1" applyAlignment="1">
      <alignment horizontal="right"/>
    </xf>
    <xf numFmtId="166" fontId="44" fillId="13" borderId="49" xfId="9" applyNumberFormat="1" applyFont="1" applyFill="1" applyBorder="1" applyAlignment="1">
      <alignment horizontal="right"/>
    </xf>
    <xf numFmtId="166" fontId="41" fillId="0" borderId="0" xfId="9" applyNumberFormat="1"/>
    <xf numFmtId="2" fontId="44" fillId="0" borderId="0" xfId="9" applyNumberFormat="1" applyFont="1" applyAlignment="1">
      <alignment horizontal="left"/>
    </xf>
    <xf numFmtId="2" fontId="44" fillId="0" borderId="0" xfId="9" applyNumberFormat="1" applyFont="1" applyAlignment="1">
      <alignment horizontal="right"/>
    </xf>
    <xf numFmtId="0" fontId="44" fillId="0" borderId="0" xfId="9" applyFont="1" applyAlignment="1">
      <alignment horizontal="right"/>
    </xf>
    <xf numFmtId="2" fontId="41" fillId="0" borderId="0" xfId="9" applyNumberFormat="1"/>
    <xf numFmtId="0" fontId="43" fillId="0" borderId="0" xfId="9" applyFont="1"/>
    <xf numFmtId="0" fontId="43" fillId="0" borderId="0" xfId="9" applyFont="1" applyAlignment="1">
      <alignment horizontal="center"/>
    </xf>
    <xf numFmtId="0" fontId="18" fillId="4" borderId="0" xfId="9" applyFont="1" applyFill="1" applyProtection="1">
      <protection hidden="1"/>
    </xf>
    <xf numFmtId="0" fontId="18" fillId="5" borderId="0" xfId="9" applyFont="1" applyFill="1" applyProtection="1">
      <protection hidden="1"/>
    </xf>
    <xf numFmtId="0" fontId="23" fillId="5" borderId="0" xfId="9" applyFont="1" applyFill="1" applyProtection="1">
      <protection hidden="1"/>
    </xf>
    <xf numFmtId="0" fontId="7" fillId="5" borderId="0" xfId="9" applyFont="1" applyFill="1" applyAlignment="1" applyProtection="1">
      <alignment horizontal="centerContinuous"/>
      <protection hidden="1"/>
    </xf>
    <xf numFmtId="0" fontId="7" fillId="5" borderId="0" xfId="9" applyFont="1" applyFill="1" applyAlignment="1" applyProtection="1">
      <alignment horizontal="left"/>
      <protection hidden="1"/>
    </xf>
    <xf numFmtId="0" fontId="41" fillId="5" borderId="0" xfId="9" applyFill="1" applyProtection="1">
      <protection hidden="1"/>
    </xf>
    <xf numFmtId="0" fontId="41" fillId="5" borderId="0" xfId="9" applyFill="1"/>
    <xf numFmtId="0" fontId="7" fillId="3" borderId="5" xfId="5" applyFont="1" applyFill="1" applyBorder="1" applyAlignment="1" applyProtection="1">
      <alignment horizontal="center" vertical="center"/>
      <protection locked="0" hidden="1"/>
    </xf>
    <xf numFmtId="0" fontId="7" fillId="5" borderId="0" xfId="9" applyFont="1" applyFill="1" applyAlignment="1" applyProtection="1">
      <alignment horizontal="center" vertical="center"/>
      <protection hidden="1"/>
    </xf>
    <xf numFmtId="0" fontId="41" fillId="0" borderId="0" xfId="10" applyProtection="1">
      <protection hidden="1"/>
    </xf>
    <xf numFmtId="0" fontId="42" fillId="0" borderId="0" xfId="10" applyFont="1" applyProtection="1">
      <protection hidden="1"/>
    </xf>
    <xf numFmtId="0" fontId="43" fillId="0" borderId="4" xfId="10" applyFont="1" applyBorder="1" applyAlignment="1" applyProtection="1">
      <alignment horizontal="center"/>
      <protection hidden="1"/>
    </xf>
    <xf numFmtId="0" fontId="43" fillId="0" borderId="47" xfId="10" applyFont="1" applyBorder="1" applyAlignment="1" applyProtection="1">
      <alignment horizontal="centerContinuous"/>
      <protection hidden="1"/>
    </xf>
    <xf numFmtId="0" fontId="43" fillId="0" borderId="48" xfId="10" applyFont="1" applyBorder="1" applyAlignment="1" applyProtection="1">
      <alignment horizontal="centerContinuous"/>
      <protection hidden="1"/>
    </xf>
    <xf numFmtId="0" fontId="43" fillId="0" borderId="49" xfId="10" applyFont="1" applyBorder="1" applyAlignment="1" applyProtection="1">
      <alignment horizontal="centerContinuous"/>
      <protection hidden="1"/>
    </xf>
    <xf numFmtId="0" fontId="43" fillId="0" borderId="3" xfId="10" applyFont="1" applyBorder="1" applyAlignment="1" applyProtection="1">
      <alignment horizontal="center"/>
      <protection hidden="1"/>
    </xf>
    <xf numFmtId="0" fontId="43" fillId="0" borderId="28" xfId="10" applyFont="1" applyBorder="1" applyAlignment="1" applyProtection="1">
      <alignment horizontal="center"/>
      <protection hidden="1"/>
    </xf>
    <xf numFmtId="0" fontId="43" fillId="0" borderId="50" xfId="10" applyFont="1" applyBorder="1" applyAlignment="1" applyProtection="1">
      <alignment horizontal="center"/>
      <protection hidden="1"/>
    </xf>
    <xf numFmtId="0" fontId="43" fillId="0" borderId="51" xfId="10" applyFont="1" applyBorder="1" applyAlignment="1" applyProtection="1">
      <alignment horizontal="center"/>
      <protection hidden="1"/>
    </xf>
    <xf numFmtId="0" fontId="43" fillId="0" borderId="5" xfId="10" applyFont="1" applyBorder="1" applyAlignment="1" applyProtection="1">
      <alignment horizontal="center"/>
      <protection hidden="1"/>
    </xf>
    <xf numFmtId="0" fontId="43" fillId="2" borderId="52" xfId="10" applyFont="1" applyFill="1" applyBorder="1" applyAlignment="1" applyProtection="1">
      <alignment horizontal="center"/>
      <protection hidden="1"/>
    </xf>
    <xf numFmtId="0" fontId="43" fillId="2" borderId="50" xfId="10" applyFont="1" applyFill="1" applyBorder="1" applyAlignment="1" applyProtection="1">
      <alignment horizontal="center"/>
      <protection hidden="1"/>
    </xf>
    <xf numFmtId="0" fontId="43" fillId="2" borderId="51" xfId="10" applyFont="1" applyFill="1" applyBorder="1" applyAlignment="1" applyProtection="1">
      <alignment horizontal="center"/>
      <protection hidden="1"/>
    </xf>
    <xf numFmtId="0" fontId="43" fillId="0" borderId="13" xfId="10" applyFont="1" applyBorder="1" applyProtection="1">
      <protection hidden="1"/>
    </xf>
    <xf numFmtId="1" fontId="43" fillId="0" borderId="34" xfId="10" applyNumberFormat="1" applyFont="1" applyBorder="1" applyProtection="1">
      <protection hidden="1"/>
    </xf>
    <xf numFmtId="167" fontId="43" fillId="13" borderId="53" xfId="10" applyNumberFormat="1" applyFont="1" applyFill="1" applyBorder="1" applyAlignment="1" applyProtection="1">
      <alignment horizontal="right"/>
      <protection hidden="1"/>
    </xf>
    <xf numFmtId="167" fontId="43" fillId="14" borderId="54" xfId="10" applyNumberFormat="1" applyFont="1" applyFill="1" applyBorder="1" applyAlignment="1" applyProtection="1">
      <alignment horizontal="right"/>
      <protection hidden="1"/>
    </xf>
    <xf numFmtId="167" fontId="43" fillId="14" borderId="33" xfId="10" applyNumberFormat="1" applyFont="1" applyFill="1" applyBorder="1" applyAlignment="1" applyProtection="1">
      <alignment horizontal="right"/>
      <protection hidden="1"/>
    </xf>
    <xf numFmtId="167" fontId="43" fillId="14" borderId="34" xfId="10" applyNumberFormat="1" applyFont="1" applyFill="1" applyBorder="1" applyAlignment="1" applyProtection="1">
      <alignment horizontal="right"/>
      <protection hidden="1"/>
    </xf>
    <xf numFmtId="167" fontId="43" fillId="13" borderId="54" xfId="10" applyNumberFormat="1" applyFont="1" applyFill="1" applyBorder="1" applyAlignment="1" applyProtection="1">
      <alignment horizontal="right"/>
      <protection hidden="1"/>
    </xf>
    <xf numFmtId="167" fontId="43" fillId="13" borderId="33" xfId="10" applyNumberFormat="1" applyFont="1" applyFill="1" applyBorder="1" applyAlignment="1" applyProtection="1">
      <alignment horizontal="right"/>
      <protection hidden="1"/>
    </xf>
    <xf numFmtId="167" fontId="43" fillId="13" borderId="55" xfId="10" applyNumberFormat="1" applyFont="1" applyFill="1" applyBorder="1" applyAlignment="1" applyProtection="1">
      <alignment horizontal="right"/>
      <protection hidden="1"/>
    </xf>
    <xf numFmtId="167" fontId="43" fillId="14" borderId="56" xfId="10" applyNumberFormat="1" applyFont="1" applyFill="1" applyBorder="1" applyAlignment="1" applyProtection="1">
      <alignment horizontal="right"/>
      <protection hidden="1"/>
    </xf>
    <xf numFmtId="167" fontId="43" fillId="14" borderId="9" xfId="10" applyNumberFormat="1" applyFont="1" applyFill="1" applyBorder="1" applyAlignment="1" applyProtection="1">
      <alignment horizontal="right"/>
      <protection hidden="1"/>
    </xf>
    <xf numFmtId="167" fontId="43" fillId="14" borderId="10" xfId="10" applyNumberFormat="1" applyFont="1" applyFill="1" applyBorder="1" applyAlignment="1" applyProtection="1">
      <alignment horizontal="right"/>
      <protection hidden="1"/>
    </xf>
    <xf numFmtId="167" fontId="43" fillId="13" borderId="56" xfId="10" applyNumberFormat="1" applyFont="1" applyFill="1" applyBorder="1" applyAlignment="1" applyProtection="1">
      <alignment horizontal="right"/>
      <protection hidden="1"/>
    </xf>
    <xf numFmtId="167" fontId="43" fillId="13" borderId="9" xfId="10" applyNumberFormat="1" applyFont="1" applyFill="1" applyBorder="1" applyAlignment="1" applyProtection="1">
      <alignment horizontal="right"/>
      <protection hidden="1"/>
    </xf>
    <xf numFmtId="167" fontId="43" fillId="14" borderId="55" xfId="10" applyNumberFormat="1" applyFont="1" applyFill="1" applyBorder="1" applyAlignment="1" applyProtection="1">
      <alignment horizontal="right"/>
      <protection hidden="1"/>
    </xf>
    <xf numFmtId="0" fontId="43" fillId="0" borderId="60" xfId="10" applyFont="1" applyBorder="1" applyProtection="1">
      <protection hidden="1"/>
    </xf>
    <xf numFmtId="0" fontId="43" fillId="0" borderId="32" xfId="10" applyFont="1" applyBorder="1" applyProtection="1">
      <protection hidden="1"/>
    </xf>
    <xf numFmtId="0" fontId="43" fillId="0" borderId="31" xfId="10" applyFont="1" applyBorder="1" applyProtection="1">
      <protection hidden="1"/>
    </xf>
    <xf numFmtId="167" fontId="43" fillId="14" borderId="57" xfId="10" applyNumberFormat="1" applyFont="1" applyFill="1" applyBorder="1" applyAlignment="1" applyProtection="1">
      <alignment horizontal="right"/>
      <protection hidden="1"/>
    </xf>
    <xf numFmtId="167" fontId="43" fillId="14" borderId="58" xfId="10" applyNumberFormat="1" applyFont="1" applyFill="1" applyBorder="1" applyAlignment="1" applyProtection="1">
      <alignment horizontal="right"/>
      <protection hidden="1"/>
    </xf>
    <xf numFmtId="167" fontId="43" fillId="14" borderId="30" xfId="10" applyNumberFormat="1" applyFont="1" applyFill="1" applyBorder="1" applyAlignment="1" applyProtection="1">
      <alignment horizontal="right"/>
      <protection hidden="1"/>
    </xf>
    <xf numFmtId="167" fontId="43" fillId="14" borderId="31" xfId="10" applyNumberFormat="1" applyFont="1" applyFill="1" applyBorder="1" applyAlignment="1" applyProtection="1">
      <alignment horizontal="right"/>
      <protection hidden="1"/>
    </xf>
    <xf numFmtId="0" fontId="43" fillId="0" borderId="0" xfId="10" applyFont="1" applyProtection="1">
      <protection hidden="1"/>
    </xf>
    <xf numFmtId="167" fontId="43" fillId="14" borderId="0" xfId="10" applyNumberFormat="1" applyFont="1" applyFill="1" applyAlignment="1" applyProtection="1">
      <alignment horizontal="right"/>
      <protection hidden="1"/>
    </xf>
    <xf numFmtId="0" fontId="45" fillId="0" borderId="0" xfId="10" applyFont="1" applyProtection="1">
      <protection hidden="1"/>
    </xf>
    <xf numFmtId="0" fontId="44" fillId="0" borderId="26" xfId="10" applyFont="1" applyBorder="1" applyAlignment="1" applyProtection="1">
      <alignment horizontal="left"/>
      <protection hidden="1"/>
    </xf>
    <xf numFmtId="0" fontId="44" fillId="0" borderId="47" xfId="10" applyFont="1" applyBorder="1" applyAlignment="1" applyProtection="1">
      <alignment horizontal="right"/>
      <protection hidden="1"/>
    </xf>
    <xf numFmtId="167" fontId="44" fillId="13" borderId="59" xfId="10" applyNumberFormat="1" applyFont="1" applyFill="1" applyBorder="1" applyAlignment="1" applyProtection="1">
      <alignment horizontal="right"/>
      <protection hidden="1"/>
    </xf>
    <xf numFmtId="167" fontId="44" fillId="14" borderId="48" xfId="10" applyNumberFormat="1" applyFont="1" applyFill="1" applyBorder="1" applyAlignment="1" applyProtection="1">
      <alignment horizontal="right"/>
      <protection hidden="1"/>
    </xf>
    <xf numFmtId="167" fontId="44" fillId="14" borderId="49" xfId="10" applyNumberFormat="1" applyFont="1" applyFill="1" applyBorder="1" applyAlignment="1" applyProtection="1">
      <alignment horizontal="right"/>
      <protection hidden="1"/>
    </xf>
    <xf numFmtId="167" fontId="44" fillId="14" borderId="47" xfId="10" applyNumberFormat="1" applyFont="1" applyFill="1" applyBorder="1" applyAlignment="1" applyProtection="1">
      <alignment horizontal="right"/>
      <protection hidden="1"/>
    </xf>
    <xf numFmtId="167" fontId="44" fillId="13" borderId="48" xfId="10" applyNumberFormat="1" applyFont="1" applyFill="1" applyBorder="1" applyAlignment="1" applyProtection="1">
      <alignment horizontal="right"/>
      <protection hidden="1"/>
    </xf>
    <xf numFmtId="167" fontId="44" fillId="13" borderId="49" xfId="10" applyNumberFormat="1" applyFont="1" applyFill="1" applyBorder="1" applyAlignment="1" applyProtection="1">
      <alignment horizontal="right"/>
      <protection hidden="1"/>
    </xf>
    <xf numFmtId="0" fontId="44" fillId="0" borderId="0" xfId="10" applyFont="1" applyAlignment="1" applyProtection="1">
      <alignment horizontal="right"/>
      <protection hidden="1"/>
    </xf>
    <xf numFmtId="2" fontId="44" fillId="0" borderId="0" xfId="10" applyNumberFormat="1" applyFont="1" applyAlignment="1" applyProtection="1">
      <alignment horizontal="left"/>
      <protection hidden="1"/>
    </xf>
    <xf numFmtId="2" fontId="44" fillId="0" borderId="0" xfId="10" applyNumberFormat="1" applyFont="1" applyAlignment="1" applyProtection="1">
      <alignment horizontal="right"/>
      <protection hidden="1"/>
    </xf>
    <xf numFmtId="0" fontId="43" fillId="0" borderId="0" xfId="10" applyFont="1" applyAlignment="1" applyProtection="1">
      <alignment horizontal="center"/>
      <protection hidden="1"/>
    </xf>
    <xf numFmtId="0" fontId="18" fillId="5" borderId="0" xfId="10" applyFont="1" applyFill="1" applyProtection="1">
      <protection hidden="1"/>
    </xf>
    <xf numFmtId="0" fontId="23" fillId="5" borderId="0" xfId="10" applyFont="1" applyFill="1" applyProtection="1">
      <protection hidden="1"/>
    </xf>
    <xf numFmtId="0" fontId="41" fillId="5" borderId="0" xfId="10" applyFill="1" applyProtection="1">
      <protection hidden="1"/>
    </xf>
    <xf numFmtId="0" fontId="7" fillId="5" borderId="0" xfId="10" applyFont="1" applyFill="1" applyAlignment="1" applyProtection="1">
      <alignment horizontal="centerContinuous"/>
      <protection hidden="1"/>
    </xf>
    <xf numFmtId="0" fontId="7" fillId="5" borderId="0" xfId="10" applyFont="1" applyFill="1" applyProtection="1">
      <protection hidden="1"/>
    </xf>
    <xf numFmtId="0" fontId="7" fillId="5" borderId="0" xfId="10" applyFont="1" applyFill="1" applyAlignment="1" applyProtection="1">
      <alignment horizontal="left"/>
      <protection hidden="1"/>
    </xf>
    <xf numFmtId="0" fontId="18" fillId="5" borderId="0" xfId="10" applyFont="1" applyFill="1" applyAlignment="1" applyProtection="1">
      <alignment horizontal="centerContinuous"/>
      <protection hidden="1"/>
    </xf>
    <xf numFmtId="0" fontId="23" fillId="4" borderId="0" xfId="10" applyFont="1" applyFill="1" applyProtection="1">
      <protection hidden="1"/>
    </xf>
    <xf numFmtId="0" fontId="18" fillId="4" borderId="0" xfId="10" applyFont="1" applyFill="1" applyProtection="1">
      <protection hidden="1"/>
    </xf>
    <xf numFmtId="0" fontId="7" fillId="5" borderId="0" xfId="10" applyFont="1" applyFill="1" applyAlignment="1" applyProtection="1">
      <alignment horizontal="right"/>
      <protection hidden="1"/>
    </xf>
    <xf numFmtId="0" fontId="3" fillId="7" borderId="5" xfId="10" applyFont="1" applyFill="1" applyBorder="1" applyAlignment="1" applyProtection="1">
      <alignment horizontal="center" vertical="center"/>
      <protection locked="0" hidden="1"/>
    </xf>
    <xf numFmtId="0" fontId="18" fillId="5" borderId="0" xfId="10" applyFont="1" applyFill="1" applyAlignment="1" applyProtection="1">
      <alignment vertical="center"/>
      <protection hidden="1"/>
    </xf>
    <xf numFmtId="0" fontId="7" fillId="5" borderId="0" xfId="10" applyFont="1" applyFill="1" applyAlignment="1" applyProtection="1">
      <alignment horizontal="left" vertical="center"/>
      <protection hidden="1"/>
    </xf>
    <xf numFmtId="0" fontId="43" fillId="0" borderId="25" xfId="10" applyFont="1" applyBorder="1" applyAlignment="1" applyProtection="1">
      <alignment horizontal="center"/>
      <protection hidden="1"/>
    </xf>
    <xf numFmtId="0" fontId="43" fillId="0" borderId="61" xfId="10" applyFont="1" applyBorder="1" applyAlignment="1" applyProtection="1">
      <alignment horizontal="centerContinuous"/>
      <protection hidden="1"/>
    </xf>
    <xf numFmtId="0" fontId="43" fillId="0" borderId="37" xfId="10" applyFont="1" applyBorder="1" applyAlignment="1" applyProtection="1">
      <alignment horizontal="center"/>
      <protection hidden="1"/>
    </xf>
    <xf numFmtId="0" fontId="43" fillId="0" borderId="62" xfId="10" applyFont="1" applyBorder="1" applyAlignment="1" applyProtection="1">
      <alignment horizontal="center"/>
      <protection hidden="1"/>
    </xf>
    <xf numFmtId="0" fontId="43" fillId="0" borderId="38" xfId="10" applyFont="1" applyBorder="1" applyAlignment="1" applyProtection="1">
      <alignment horizontal="center"/>
      <protection hidden="1"/>
    </xf>
    <xf numFmtId="0" fontId="43" fillId="2" borderId="63" xfId="10" applyFont="1" applyFill="1" applyBorder="1" applyAlignment="1" applyProtection="1">
      <alignment horizontal="center"/>
      <protection hidden="1"/>
    </xf>
    <xf numFmtId="0" fontId="43" fillId="2" borderId="38" xfId="10" applyFont="1" applyFill="1" applyBorder="1" applyAlignment="1" applyProtection="1">
      <alignment horizontal="center"/>
      <protection hidden="1"/>
    </xf>
    <xf numFmtId="1" fontId="43" fillId="13" borderId="53" xfId="10" applyNumberFormat="1" applyFont="1" applyFill="1" applyBorder="1" applyAlignment="1" applyProtection="1">
      <alignment horizontal="right"/>
      <protection hidden="1"/>
    </xf>
    <xf numFmtId="1" fontId="43" fillId="14" borderId="54" xfId="10" applyNumberFormat="1" applyFont="1" applyFill="1" applyBorder="1" applyAlignment="1" applyProtection="1">
      <alignment horizontal="right"/>
      <protection hidden="1"/>
    </xf>
    <xf numFmtId="1" fontId="43" fillId="14" borderId="14" xfId="10" applyNumberFormat="1" applyFont="1" applyFill="1" applyBorder="1" applyAlignment="1" applyProtection="1">
      <alignment horizontal="right"/>
      <protection hidden="1"/>
    </xf>
    <xf numFmtId="1" fontId="43" fillId="14" borderId="33" xfId="10" applyNumberFormat="1" applyFont="1" applyFill="1" applyBorder="1" applyAlignment="1" applyProtection="1">
      <alignment horizontal="right"/>
      <protection hidden="1"/>
    </xf>
    <xf numFmtId="1" fontId="43" fillId="14" borderId="34" xfId="10" applyNumberFormat="1" applyFont="1" applyFill="1" applyBorder="1" applyAlignment="1" applyProtection="1">
      <alignment horizontal="right"/>
      <protection hidden="1"/>
    </xf>
    <xf numFmtId="1" fontId="43" fillId="13" borderId="54" xfId="10" applyNumberFormat="1" applyFont="1" applyFill="1" applyBorder="1" applyAlignment="1" applyProtection="1">
      <alignment horizontal="right"/>
      <protection hidden="1"/>
    </xf>
    <xf numFmtId="1" fontId="43" fillId="13" borderId="33" xfId="10" applyNumberFormat="1" applyFont="1" applyFill="1" applyBorder="1" applyAlignment="1" applyProtection="1">
      <alignment horizontal="right"/>
      <protection hidden="1"/>
    </xf>
    <xf numFmtId="1" fontId="43" fillId="13" borderId="14" xfId="10" applyNumberFormat="1" applyFont="1" applyFill="1" applyBorder="1" applyAlignment="1" applyProtection="1">
      <alignment horizontal="right"/>
      <protection hidden="1"/>
    </xf>
    <xf numFmtId="1" fontId="43" fillId="13" borderId="55" xfId="10" applyNumberFormat="1" applyFont="1" applyFill="1" applyBorder="1" applyAlignment="1" applyProtection="1">
      <alignment horizontal="right"/>
      <protection hidden="1"/>
    </xf>
    <xf numFmtId="1" fontId="43" fillId="14" borderId="56" xfId="10" applyNumberFormat="1" applyFont="1" applyFill="1" applyBorder="1" applyAlignment="1" applyProtection="1">
      <alignment horizontal="right"/>
      <protection hidden="1"/>
    </xf>
    <xf numFmtId="1" fontId="43" fillId="14" borderId="11" xfId="10" applyNumberFormat="1" applyFont="1" applyFill="1" applyBorder="1" applyAlignment="1" applyProtection="1">
      <alignment horizontal="right"/>
      <protection hidden="1"/>
    </xf>
    <xf numFmtId="1" fontId="43" fillId="14" borderId="9" xfId="10" applyNumberFormat="1" applyFont="1" applyFill="1" applyBorder="1" applyAlignment="1" applyProtection="1">
      <alignment horizontal="right"/>
      <protection hidden="1"/>
    </xf>
    <xf numFmtId="1" fontId="43" fillId="14" borderId="10" xfId="10" applyNumberFormat="1" applyFont="1" applyFill="1" applyBorder="1" applyAlignment="1" applyProtection="1">
      <alignment horizontal="right"/>
      <protection hidden="1"/>
    </xf>
    <xf numFmtId="1" fontId="43" fillId="13" borderId="56" xfId="10" applyNumberFormat="1" applyFont="1" applyFill="1" applyBorder="1" applyAlignment="1" applyProtection="1">
      <alignment horizontal="right"/>
      <protection hidden="1"/>
    </xf>
    <xf numFmtId="1" fontId="43" fillId="13" borderId="9" xfId="10" applyNumberFormat="1" applyFont="1" applyFill="1" applyBorder="1" applyAlignment="1" applyProtection="1">
      <alignment horizontal="right"/>
      <protection hidden="1"/>
    </xf>
    <xf numFmtId="1" fontId="43" fillId="13" borderId="11" xfId="10" applyNumberFormat="1" applyFont="1" applyFill="1" applyBorder="1" applyAlignment="1" applyProtection="1">
      <alignment horizontal="right"/>
      <protection hidden="1"/>
    </xf>
    <xf numFmtId="1" fontId="43" fillId="14" borderId="55" xfId="10" applyNumberFormat="1" applyFont="1" applyFill="1" applyBorder="1" applyAlignment="1" applyProtection="1">
      <alignment horizontal="right"/>
      <protection hidden="1"/>
    </xf>
    <xf numFmtId="1" fontId="43" fillId="14" borderId="64" xfId="10" applyNumberFormat="1" applyFont="1" applyFill="1" applyBorder="1" applyAlignment="1" applyProtection="1">
      <alignment horizontal="right"/>
      <protection hidden="1"/>
    </xf>
    <xf numFmtId="1" fontId="43" fillId="13" borderId="64" xfId="10" applyNumberFormat="1" applyFont="1" applyFill="1" applyBorder="1" applyAlignment="1" applyProtection="1">
      <alignment horizontal="right"/>
      <protection hidden="1"/>
    </xf>
    <xf numFmtId="1" fontId="43" fillId="0" borderId="31" xfId="10" applyNumberFormat="1" applyFont="1" applyBorder="1" applyProtection="1">
      <protection hidden="1"/>
    </xf>
    <xf numFmtId="1" fontId="43" fillId="14" borderId="57" xfId="10" applyNumberFormat="1" applyFont="1" applyFill="1" applyBorder="1" applyAlignment="1" applyProtection="1">
      <alignment horizontal="right"/>
      <protection hidden="1"/>
    </xf>
    <xf numFmtId="1" fontId="43" fillId="14" borderId="58" xfId="10" applyNumberFormat="1" applyFont="1" applyFill="1" applyBorder="1" applyAlignment="1" applyProtection="1">
      <alignment horizontal="right"/>
      <protection hidden="1"/>
    </xf>
    <xf numFmtId="1" fontId="43" fillId="14" borderId="65" xfId="10" applyNumberFormat="1" applyFont="1" applyFill="1" applyBorder="1" applyAlignment="1" applyProtection="1">
      <alignment horizontal="right"/>
      <protection hidden="1"/>
    </xf>
    <xf numFmtId="1" fontId="43" fillId="14" borderId="30" xfId="10" applyNumberFormat="1" applyFont="1" applyFill="1" applyBorder="1" applyAlignment="1" applyProtection="1">
      <alignment horizontal="right"/>
      <protection hidden="1"/>
    </xf>
    <xf numFmtId="1" fontId="43" fillId="14" borderId="31" xfId="10" applyNumberFormat="1" applyFont="1" applyFill="1" applyBorder="1" applyAlignment="1" applyProtection="1">
      <alignment horizontal="right"/>
      <protection hidden="1"/>
    </xf>
    <xf numFmtId="0" fontId="46" fillId="0" borderId="0" xfId="10" applyFont="1" applyAlignment="1" applyProtection="1">
      <alignment horizontal="left"/>
      <protection hidden="1"/>
    </xf>
    <xf numFmtId="1" fontId="43" fillId="0" borderId="0" xfId="10" applyNumberFormat="1" applyFont="1" applyAlignment="1" applyProtection="1">
      <alignment horizontal="right"/>
      <protection hidden="1"/>
    </xf>
    <xf numFmtId="0" fontId="44" fillId="0" borderId="48" xfId="10" applyFont="1" applyBorder="1" applyAlignment="1" applyProtection="1">
      <alignment horizontal="right"/>
      <protection hidden="1"/>
    </xf>
    <xf numFmtId="0" fontId="44" fillId="0" borderId="61" xfId="10" applyFont="1" applyBorder="1" applyAlignment="1" applyProtection="1">
      <alignment horizontal="right"/>
      <protection hidden="1"/>
    </xf>
    <xf numFmtId="0" fontId="44" fillId="0" borderId="49" xfId="10" applyFont="1" applyBorder="1" applyAlignment="1" applyProtection="1">
      <alignment horizontal="right"/>
      <protection hidden="1"/>
    </xf>
    <xf numFmtId="167" fontId="44" fillId="14" borderId="23" xfId="10" applyNumberFormat="1" applyFont="1" applyFill="1" applyBorder="1" applyAlignment="1" applyProtection="1">
      <alignment horizontal="right"/>
      <protection hidden="1"/>
    </xf>
    <xf numFmtId="0" fontId="24" fillId="5" borderId="0" xfId="10" applyFont="1" applyFill="1" applyProtection="1">
      <protection hidden="1"/>
    </xf>
    <xf numFmtId="0" fontId="24" fillId="4" borderId="0" xfId="10" applyFont="1" applyFill="1" applyProtection="1">
      <protection hidden="1"/>
    </xf>
    <xf numFmtId="0" fontId="47" fillId="0" borderId="0" xfId="11" applyProtection="1">
      <protection hidden="1"/>
    </xf>
    <xf numFmtId="0" fontId="43" fillId="0" borderId="0" xfId="11" applyFont="1" applyAlignment="1" applyProtection="1">
      <alignment horizontal="center"/>
      <protection hidden="1"/>
    </xf>
    <xf numFmtId="0" fontId="43" fillId="0" borderId="0" xfId="11" applyFont="1" applyProtection="1">
      <protection hidden="1"/>
    </xf>
    <xf numFmtId="2" fontId="44" fillId="0" borderId="0" xfId="11" applyNumberFormat="1" applyFont="1" applyAlignment="1" applyProtection="1">
      <alignment horizontal="right"/>
      <protection hidden="1"/>
    </xf>
    <xf numFmtId="0" fontId="44" fillId="0" borderId="0" xfId="11" applyFont="1" applyAlignment="1" applyProtection="1">
      <alignment horizontal="right"/>
      <protection hidden="1"/>
    </xf>
    <xf numFmtId="0" fontId="41" fillId="0" borderId="0" xfId="11" applyFont="1" applyProtection="1">
      <protection hidden="1"/>
    </xf>
    <xf numFmtId="0" fontId="45" fillId="0" borderId="0" xfId="11" applyFont="1" applyProtection="1">
      <protection hidden="1"/>
    </xf>
    <xf numFmtId="0" fontId="42" fillId="0" borderId="0" xfId="11" applyFont="1" applyProtection="1">
      <protection hidden="1"/>
    </xf>
    <xf numFmtId="0" fontId="18" fillId="5" borderId="0" xfId="11" applyFont="1" applyFill="1" applyProtection="1">
      <protection hidden="1"/>
    </xf>
    <xf numFmtId="0" fontId="47" fillId="5" borderId="0" xfId="11" applyFill="1" applyProtection="1">
      <protection hidden="1"/>
    </xf>
    <xf numFmtId="0" fontId="23" fillId="5" borderId="0" xfId="11" applyFont="1" applyFill="1" applyProtection="1">
      <protection hidden="1"/>
    </xf>
    <xf numFmtId="0" fontId="7" fillId="5" borderId="0" xfId="11" applyFont="1" applyFill="1" applyAlignment="1" applyProtection="1">
      <alignment horizontal="centerContinuous"/>
      <protection hidden="1"/>
    </xf>
    <xf numFmtId="0" fontId="7" fillId="5" borderId="0" xfId="11" applyFont="1" applyFill="1" applyAlignment="1" applyProtection="1">
      <alignment horizontal="left"/>
      <protection hidden="1"/>
    </xf>
    <xf numFmtId="0" fontId="18" fillId="5" borderId="0" xfId="11" applyFont="1" applyFill="1" applyAlignment="1" applyProtection="1">
      <alignment horizontal="centerContinuous"/>
      <protection hidden="1"/>
    </xf>
    <xf numFmtId="0" fontId="7" fillId="5" borderId="0" xfId="6" applyFont="1" applyFill="1" applyAlignment="1" applyProtection="1">
      <alignment horizontal="right"/>
      <protection hidden="1"/>
    </xf>
    <xf numFmtId="0" fontId="18" fillId="4" borderId="0" xfId="11" applyFont="1" applyFill="1" applyProtection="1">
      <protection hidden="1"/>
    </xf>
    <xf numFmtId="0" fontId="23" fillId="4" borderId="0" xfId="11" applyFont="1" applyFill="1" applyProtection="1">
      <protection hidden="1"/>
    </xf>
    <xf numFmtId="0" fontId="11" fillId="5" borderId="0" xfId="11" applyFont="1" applyFill="1" applyProtection="1">
      <protection hidden="1"/>
    </xf>
    <xf numFmtId="0" fontId="12" fillId="4" borderId="0" xfId="11" applyFont="1" applyFill="1" applyProtection="1">
      <protection hidden="1"/>
    </xf>
    <xf numFmtId="0" fontId="7" fillId="7" borderId="5" xfId="11" applyFont="1" applyFill="1" applyBorder="1" applyAlignment="1" applyProtection="1">
      <alignment horizontal="center" vertical="center"/>
      <protection locked="0" hidden="1"/>
    </xf>
    <xf numFmtId="0" fontId="7" fillId="5" borderId="0" xfId="11" applyFont="1" applyFill="1" applyAlignment="1" applyProtection="1">
      <alignment horizontal="left" vertical="center"/>
      <protection hidden="1"/>
    </xf>
    <xf numFmtId="0" fontId="41" fillId="0" borderId="4" xfId="11" applyFont="1" applyBorder="1" applyAlignment="1" applyProtection="1">
      <alignment horizontal="center"/>
      <protection hidden="1"/>
    </xf>
    <xf numFmtId="0" fontId="41" fillId="0" borderId="47" xfId="11" applyFont="1" applyBorder="1" applyAlignment="1" applyProtection="1">
      <alignment horizontal="centerContinuous"/>
      <protection hidden="1"/>
    </xf>
    <xf numFmtId="0" fontId="41" fillId="0" borderId="48" xfId="11" applyFont="1" applyBorder="1" applyAlignment="1" applyProtection="1">
      <alignment horizontal="centerContinuous"/>
      <protection hidden="1"/>
    </xf>
    <xf numFmtId="0" fontId="41" fillId="0" borderId="49" xfId="11" applyFont="1" applyBorder="1" applyAlignment="1" applyProtection="1">
      <alignment horizontal="centerContinuous"/>
      <protection hidden="1"/>
    </xf>
    <xf numFmtId="0" fontId="41" fillId="0" borderId="3" xfId="11" applyFont="1" applyBorder="1" applyAlignment="1" applyProtection="1">
      <alignment horizontal="center"/>
      <protection hidden="1"/>
    </xf>
    <xf numFmtId="0" fontId="41" fillId="0" borderId="28" xfId="11" applyFont="1" applyBorder="1" applyAlignment="1" applyProtection="1">
      <alignment horizontal="center"/>
      <protection hidden="1"/>
    </xf>
    <xf numFmtId="0" fontId="41" fillId="0" borderId="50" xfId="11" applyFont="1" applyBorder="1" applyAlignment="1" applyProtection="1">
      <alignment horizontal="center"/>
      <protection hidden="1"/>
    </xf>
    <xf numFmtId="0" fontId="41" fillId="0" borderId="5" xfId="11" applyFont="1" applyBorder="1" applyAlignment="1" applyProtection="1">
      <alignment horizontal="center"/>
      <protection hidden="1"/>
    </xf>
    <xf numFmtId="0" fontId="41" fillId="2" borderId="52" xfId="11" applyFont="1" applyFill="1" applyBorder="1" applyAlignment="1" applyProtection="1">
      <alignment horizontal="center"/>
      <protection hidden="1"/>
    </xf>
    <xf numFmtId="0" fontId="41" fillId="2" borderId="50" xfId="11" applyFont="1" applyFill="1" applyBorder="1" applyAlignment="1" applyProtection="1">
      <alignment horizontal="center"/>
      <protection hidden="1"/>
    </xf>
    <xf numFmtId="0" fontId="41" fillId="2" borderId="51" xfId="11" applyFont="1" applyFill="1" applyBorder="1" applyAlignment="1" applyProtection="1">
      <alignment horizontal="center"/>
      <protection hidden="1"/>
    </xf>
    <xf numFmtId="0" fontId="41" fillId="0" borderId="13" xfId="11" applyFont="1" applyBorder="1" applyProtection="1">
      <protection hidden="1"/>
    </xf>
    <xf numFmtId="1" fontId="41" fillId="0" borderId="34" xfId="11" applyNumberFormat="1" applyFont="1" applyBorder="1" applyProtection="1">
      <protection hidden="1"/>
    </xf>
    <xf numFmtId="167" fontId="41" fillId="13" borderId="53" xfId="11" applyNumberFormat="1" applyFont="1" applyFill="1" applyBorder="1" applyAlignment="1" applyProtection="1">
      <alignment horizontal="right"/>
      <protection hidden="1"/>
    </xf>
    <xf numFmtId="167" fontId="41" fillId="14" borderId="54" xfId="11" applyNumberFormat="1" applyFont="1" applyFill="1" applyBorder="1" applyAlignment="1" applyProtection="1">
      <alignment horizontal="right"/>
      <protection hidden="1"/>
    </xf>
    <xf numFmtId="167" fontId="41" fillId="14" borderId="34" xfId="11" applyNumberFormat="1" applyFont="1" applyFill="1" applyBorder="1" applyAlignment="1" applyProtection="1">
      <alignment horizontal="right"/>
      <protection hidden="1"/>
    </xf>
    <xf numFmtId="167" fontId="41" fillId="13" borderId="54" xfId="11" applyNumberFormat="1" applyFont="1" applyFill="1" applyBorder="1" applyAlignment="1" applyProtection="1">
      <alignment horizontal="right"/>
      <protection hidden="1"/>
    </xf>
    <xf numFmtId="167" fontId="41" fillId="13" borderId="33" xfId="11" applyNumberFormat="1" applyFont="1" applyFill="1" applyBorder="1" applyAlignment="1" applyProtection="1">
      <alignment horizontal="right"/>
      <protection hidden="1"/>
    </xf>
    <xf numFmtId="167" fontId="41" fillId="13" borderId="55" xfId="11" applyNumberFormat="1" applyFont="1" applyFill="1" applyBorder="1" applyAlignment="1" applyProtection="1">
      <alignment horizontal="right"/>
      <protection hidden="1"/>
    </xf>
    <xf numFmtId="167" fontId="41" fillId="14" borderId="56" xfId="11" applyNumberFormat="1" applyFont="1" applyFill="1" applyBorder="1" applyAlignment="1" applyProtection="1">
      <alignment horizontal="right"/>
      <protection hidden="1"/>
    </xf>
    <xf numFmtId="167" fontId="41" fillId="14" borderId="10" xfId="11" applyNumberFormat="1" applyFont="1" applyFill="1" applyBorder="1" applyAlignment="1" applyProtection="1">
      <alignment horizontal="right"/>
      <protection hidden="1"/>
    </xf>
    <xf numFmtId="167" fontId="41" fillId="13" borderId="56" xfId="11" applyNumberFormat="1" applyFont="1" applyFill="1" applyBorder="1" applyAlignment="1" applyProtection="1">
      <alignment horizontal="right"/>
      <protection hidden="1"/>
    </xf>
    <xf numFmtId="167" fontId="41" fillId="13" borderId="9" xfId="11" applyNumberFormat="1" applyFont="1" applyFill="1" applyBorder="1" applyAlignment="1" applyProtection="1">
      <alignment horizontal="right"/>
      <protection hidden="1"/>
    </xf>
    <xf numFmtId="167" fontId="41" fillId="14" borderId="55" xfId="11" applyNumberFormat="1" applyFont="1" applyFill="1" applyBorder="1" applyAlignment="1" applyProtection="1">
      <alignment horizontal="right"/>
      <protection hidden="1"/>
    </xf>
    <xf numFmtId="0" fontId="41" fillId="0" borderId="32" xfId="11" applyFont="1" applyBorder="1" applyProtection="1">
      <protection hidden="1"/>
    </xf>
    <xf numFmtId="1" fontId="41" fillId="0" borderId="31" xfId="11" applyNumberFormat="1" applyFont="1" applyBorder="1" applyProtection="1">
      <protection hidden="1"/>
    </xf>
    <xf numFmtId="167" fontId="41" fillId="14" borderId="57" xfId="11" applyNumberFormat="1" applyFont="1" applyFill="1" applyBorder="1" applyAlignment="1" applyProtection="1">
      <alignment horizontal="right"/>
      <protection hidden="1"/>
    </xf>
    <xf numFmtId="167" fontId="41" fillId="14" borderId="58" xfId="11" applyNumberFormat="1" applyFont="1" applyFill="1" applyBorder="1" applyAlignment="1" applyProtection="1">
      <alignment horizontal="right"/>
      <protection hidden="1"/>
    </xf>
    <xf numFmtId="167" fontId="41" fillId="14" borderId="31" xfId="11" applyNumberFormat="1" applyFont="1" applyFill="1" applyBorder="1" applyAlignment="1" applyProtection="1">
      <alignment horizontal="right"/>
      <protection hidden="1"/>
    </xf>
    <xf numFmtId="167" fontId="41" fillId="13" borderId="58" xfId="11" applyNumberFormat="1" applyFont="1" applyFill="1" applyBorder="1" applyAlignment="1" applyProtection="1">
      <alignment horizontal="right"/>
      <protection hidden="1"/>
    </xf>
    <xf numFmtId="167" fontId="41" fillId="13" borderId="30" xfId="11" applyNumberFormat="1" applyFont="1" applyFill="1" applyBorder="1" applyAlignment="1" applyProtection="1">
      <alignment horizontal="right"/>
      <protection hidden="1"/>
    </xf>
    <xf numFmtId="167" fontId="41" fillId="14" borderId="0" xfId="11" applyNumberFormat="1" applyFont="1" applyFill="1" applyAlignment="1" applyProtection="1">
      <alignment horizontal="right"/>
      <protection hidden="1"/>
    </xf>
    <xf numFmtId="0" fontId="41" fillId="0" borderId="5" xfId="11" applyFont="1" applyBorder="1" applyAlignment="1" applyProtection="1">
      <alignment horizontal="left"/>
      <protection hidden="1"/>
    </xf>
    <xf numFmtId="0" fontId="41" fillId="0" borderId="5" xfId="11" applyFont="1" applyBorder="1" applyAlignment="1" applyProtection="1">
      <alignment horizontal="right"/>
      <protection hidden="1"/>
    </xf>
    <xf numFmtId="167" fontId="41" fillId="13" borderId="5" xfId="11" applyNumberFormat="1" applyFont="1" applyFill="1" applyBorder="1" applyAlignment="1" applyProtection="1">
      <alignment horizontal="right"/>
      <protection hidden="1"/>
    </xf>
    <xf numFmtId="167" fontId="41" fillId="14" borderId="5" xfId="11" applyNumberFormat="1" applyFont="1" applyFill="1" applyBorder="1" applyAlignment="1" applyProtection="1">
      <alignment horizontal="right"/>
      <protection hidden="1"/>
    </xf>
    <xf numFmtId="2" fontId="41" fillId="0" borderId="5" xfId="11" applyNumberFormat="1" applyFont="1" applyBorder="1" applyAlignment="1" applyProtection="1">
      <alignment horizontal="left"/>
      <protection hidden="1"/>
    </xf>
    <xf numFmtId="2" fontId="41" fillId="0" borderId="5" xfId="11" applyNumberFormat="1" applyFont="1" applyBorder="1" applyAlignment="1" applyProtection="1">
      <alignment horizontal="right"/>
      <protection hidden="1"/>
    </xf>
    <xf numFmtId="0" fontId="7" fillId="5" borderId="0" xfId="11" applyFont="1" applyFill="1" applyAlignment="1" applyProtection="1">
      <alignment horizontal="right" vertical="center"/>
      <protection hidden="1"/>
    </xf>
    <xf numFmtId="0" fontId="10" fillId="0" borderId="0" xfId="11" applyFont="1" applyAlignment="1" applyProtection="1">
      <alignment horizontal="right"/>
      <protection hidden="1"/>
    </xf>
    <xf numFmtId="0" fontId="10" fillId="0" borderId="0" xfId="11" applyFont="1" applyProtection="1">
      <protection hidden="1"/>
    </xf>
    <xf numFmtId="165" fontId="10" fillId="0" borderId="0" xfId="11" applyNumberFormat="1" applyFont="1" applyProtection="1">
      <protection hidden="1"/>
    </xf>
    <xf numFmtId="1" fontId="11" fillId="0" borderId="2" xfId="3" applyNumberFormat="1" applyFont="1" applyBorder="1" applyAlignment="1">
      <alignment horizontal="center"/>
    </xf>
    <xf numFmtId="1" fontId="11" fillId="0" borderId="3" xfId="3" applyNumberFormat="1" applyFont="1" applyBorder="1" applyAlignment="1">
      <alignment horizontal="center"/>
    </xf>
    <xf numFmtId="165" fontId="11" fillId="0" borderId="2" xfId="3" applyNumberFormat="1" applyFont="1" applyBorder="1" applyAlignment="1">
      <alignment horizontal="center"/>
    </xf>
    <xf numFmtId="165" fontId="11" fillId="0" borderId="3" xfId="3" applyNumberFormat="1" applyFont="1" applyBorder="1" applyAlignment="1">
      <alignment horizontal="center"/>
    </xf>
    <xf numFmtId="0" fontId="24" fillId="4" borderId="0" xfId="11" applyFont="1" applyFill="1" applyProtection="1">
      <protection hidden="1"/>
    </xf>
    <xf numFmtId="0" fontId="24" fillId="4" borderId="0" xfId="9" applyFont="1" applyFill="1" applyProtection="1">
      <protection hidden="1"/>
    </xf>
    <xf numFmtId="165" fontId="12" fillId="5" borderId="0" xfId="0" applyNumberFormat="1" applyFont="1" applyFill="1" applyAlignment="1">
      <alignment horizontal="center" vertical="top"/>
    </xf>
    <xf numFmtId="0" fontId="14" fillId="5" borderId="18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1" fillId="0" borderId="4" xfId="3" applyFont="1" applyBorder="1" applyAlignment="1">
      <alignment horizontal="center" vertical="center"/>
    </xf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165" fontId="12" fillId="5" borderId="0" xfId="5" applyNumberFormat="1" applyFont="1" applyFill="1" applyAlignment="1">
      <alignment horizontal="center" vertical="top"/>
    </xf>
    <xf numFmtId="0" fontId="14" fillId="5" borderId="18" xfId="5" applyFont="1" applyFill="1" applyBorder="1" applyAlignment="1">
      <alignment horizontal="center" vertical="top"/>
    </xf>
    <xf numFmtId="0" fontId="14" fillId="5" borderId="0" xfId="5" applyFont="1" applyFill="1" applyAlignment="1">
      <alignment horizontal="center" vertical="top"/>
    </xf>
    <xf numFmtId="0" fontId="14" fillId="5" borderId="17" xfId="5" applyFont="1" applyFill="1" applyBorder="1" applyAlignment="1">
      <alignment horizontal="center" vertical="top"/>
    </xf>
    <xf numFmtId="0" fontId="3" fillId="4" borderId="1" xfId="5" applyFont="1" applyFill="1" applyBorder="1" applyAlignment="1">
      <alignment horizontal="center"/>
    </xf>
    <xf numFmtId="0" fontId="3" fillId="4" borderId="6" xfId="5" applyFont="1" applyFill="1" applyBorder="1" applyAlignment="1">
      <alignment horizontal="center"/>
    </xf>
    <xf numFmtId="0" fontId="3" fillId="4" borderId="7" xfId="5" applyFont="1" applyFill="1" applyBorder="1" applyAlignment="1">
      <alignment horizontal="center"/>
    </xf>
    <xf numFmtId="0" fontId="7" fillId="6" borderId="1" xfId="2" applyFont="1" applyFill="1" applyBorder="1" applyAlignment="1">
      <alignment horizontal="center"/>
    </xf>
    <xf numFmtId="0" fontId="7" fillId="6" borderId="6" xfId="2" applyFont="1" applyFill="1" applyBorder="1" applyAlignment="1">
      <alignment horizontal="center"/>
    </xf>
    <xf numFmtId="0" fontId="7" fillId="6" borderId="7" xfId="2" applyFont="1" applyFill="1" applyBorder="1" applyAlignment="1">
      <alignment horizontal="center"/>
    </xf>
    <xf numFmtId="0" fontId="11" fillId="0" borderId="2" xfId="5" applyFont="1" applyBorder="1" applyAlignment="1"/>
    <xf numFmtId="0" fontId="11" fillId="0" borderId="3" xfId="5" applyFont="1" applyBorder="1" applyAlignment="1"/>
    <xf numFmtId="0" fontId="5" fillId="0" borderId="37" xfId="6" applyFont="1" applyBorder="1" applyAlignment="1">
      <alignment horizontal="center" vertical="center" wrapText="1"/>
    </xf>
    <xf numFmtId="0" fontId="5" fillId="0" borderId="27" xfId="6" applyFont="1" applyBorder="1" applyAlignment="1">
      <alignment horizontal="center" vertical="center" wrapText="1"/>
    </xf>
    <xf numFmtId="0" fontId="5" fillId="0" borderId="38" xfId="6" applyFont="1" applyBorder="1" applyAlignment="1">
      <alignment horizontal="center" vertical="center" wrapText="1"/>
    </xf>
    <xf numFmtId="165" fontId="29" fillId="5" borderId="0" xfId="5" applyNumberFormat="1" applyFont="1" applyFill="1" applyAlignment="1">
      <alignment horizontal="center" vertical="top"/>
    </xf>
    <xf numFmtId="0" fontId="18" fillId="0" borderId="1" xfId="6" applyFont="1" applyBorder="1" applyAlignment="1">
      <alignment horizontal="center" vertical="center" wrapText="1"/>
    </xf>
    <xf numFmtId="0" fontId="18" fillId="0" borderId="7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6" xfId="6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0" fontId="10" fillId="4" borderId="18" xfId="6" applyFont="1" applyFill="1" applyBorder="1" applyAlignment="1">
      <alignment horizontal="left"/>
    </xf>
    <xf numFmtId="0" fontId="10" fillId="4" borderId="0" xfId="6" applyFont="1" applyFill="1" applyAlignment="1">
      <alignment horizontal="left"/>
    </xf>
    <xf numFmtId="0" fontId="20" fillId="0" borderId="1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7" xfId="6" applyFont="1" applyBorder="1" applyAlignment="1">
      <alignment horizontal="center" vertical="center" wrapText="1"/>
    </xf>
    <xf numFmtId="1" fontId="3" fillId="7" borderId="0" xfId="8" applyNumberFormat="1" applyFont="1" applyFill="1" applyAlignment="1">
      <alignment horizontal="center" vertical="center"/>
    </xf>
    <xf numFmtId="0" fontId="3" fillId="5" borderId="0" xfId="8" applyFont="1" applyFill="1" applyAlignment="1">
      <alignment horizontal="center" vertical="center"/>
    </xf>
    <xf numFmtId="0" fontId="3" fillId="5" borderId="0" xfId="8" applyFont="1" applyFill="1" applyAlignment="1" applyProtection="1">
      <alignment horizontal="right"/>
      <protection hidden="1"/>
    </xf>
    <xf numFmtId="0" fontId="3" fillId="5" borderId="17" xfId="8" applyFont="1" applyFill="1" applyBorder="1" applyAlignment="1" applyProtection="1">
      <alignment horizontal="right"/>
      <protection hidden="1"/>
    </xf>
    <xf numFmtId="0" fontId="3" fillId="0" borderId="0" xfId="8" applyFont="1" applyAlignment="1">
      <alignment horizontal="right"/>
    </xf>
    <xf numFmtId="0" fontId="10" fillId="5" borderId="0" xfId="8" applyFont="1" applyFill="1" applyAlignment="1">
      <alignment horizontal="left"/>
    </xf>
    <xf numFmtId="0" fontId="10" fillId="10" borderId="0" xfId="8" applyFont="1" applyFill="1" applyAlignment="1">
      <alignment horizontal="left"/>
    </xf>
    <xf numFmtId="0" fontId="5" fillId="0" borderId="1" xfId="8" applyFont="1" applyBorder="1" applyAlignment="1">
      <alignment horizontal="center" vertical="center" wrapText="1"/>
    </xf>
    <xf numFmtId="0" fontId="5" fillId="0" borderId="7" xfId="8" applyFont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0" fontId="20" fillId="0" borderId="7" xfId="8" applyFont="1" applyBorder="1" applyAlignment="1">
      <alignment horizontal="center" vertical="center" wrapText="1"/>
    </xf>
    <xf numFmtId="0" fontId="5" fillId="0" borderId="6" xfId="8" applyFont="1" applyBorder="1" applyAlignment="1">
      <alignment horizontal="center" vertical="center" wrapText="1"/>
    </xf>
    <xf numFmtId="0" fontId="5" fillId="0" borderId="37" xfId="8" applyFont="1" applyBorder="1" applyAlignment="1">
      <alignment horizontal="center" vertical="center" wrapText="1"/>
    </xf>
    <xf numFmtId="0" fontId="5" fillId="0" borderId="27" xfId="8" applyFont="1" applyBorder="1" applyAlignment="1">
      <alignment horizontal="center" vertical="center" wrapText="1"/>
    </xf>
    <xf numFmtId="0" fontId="18" fillId="5" borderId="0" xfId="9" applyFont="1" applyFill="1" applyAlignment="1" applyProtection="1">
      <alignment horizontal="center"/>
      <protection hidden="1"/>
    </xf>
  </cellXfs>
  <cellStyles count="12">
    <cellStyle name="Normal_C" xfId="1" xr:uid="{00000000-0005-0000-0000-000000000000}"/>
    <cellStyle name="Standard" xfId="0" builtinId="0"/>
    <cellStyle name="Standard 2" xfId="5" xr:uid="{2FF1000C-3B81-4A8B-9053-54B29E6717D7}"/>
    <cellStyle name="Standard 2 2" xfId="6" xr:uid="{CB9ED437-EF73-4E7D-9187-FD1C25B3986B}"/>
    <cellStyle name="Standard 2 3" xfId="8" xr:uid="{FD995D9E-4449-4BD3-ADA2-5E0951D3618B}"/>
    <cellStyle name="Standard 3" xfId="7" xr:uid="{1987A9E2-EC8B-43FA-88CF-E698217B13C0}"/>
    <cellStyle name="Standard 4" xfId="10" xr:uid="{466611A9-AD0D-4983-BE20-CBD576F36679}"/>
    <cellStyle name="Standard 5" xfId="11" xr:uid="{0DB10B43-57C1-42DF-8A20-7F68C43D2270}"/>
    <cellStyle name="Standard_Leist-Tab-noblesse" xfId="9" xr:uid="{9BCA8EB4-AD13-4BBF-A180-C977DCA447A1}"/>
    <cellStyle name="Standard_Preiskalkulation-Bayonne-290802" xfId="2" xr:uid="{00000000-0005-0000-0000-000002000000}"/>
    <cellStyle name="Standard_Vertikal_4-2002d_E" xfId="3" xr:uid="{00000000-0005-0000-0000-000003000000}"/>
    <cellStyle name="Undefiniert" xfId="4" xr:uid="{00000000-0005-0000-0000-000004000000}"/>
  </cellStyles>
  <dxfs count="2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6BE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224118</xdr:colOff>
      <xdr:row>0</xdr:row>
      <xdr:rowOff>168089</xdr:rowOff>
    </xdr:from>
    <xdr:to>
      <xdr:col>10</xdr:col>
      <xdr:colOff>113572</xdr:colOff>
      <xdr:row>1</xdr:row>
      <xdr:rowOff>409952</xdr:rowOff>
    </xdr:to>
    <xdr:pic>
      <xdr:nvPicPr>
        <xdr:cNvPr id="3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DD1472FE-FCDF-4DBA-A48C-ECA445FF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4765" y="168089"/>
          <a:ext cx="2242689" cy="416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125899</xdr:colOff>
      <xdr:row>0</xdr:row>
      <xdr:rowOff>123826</xdr:rowOff>
    </xdr:from>
    <xdr:ext cx="1640539" cy="304800"/>
    <xdr:pic>
      <xdr:nvPicPr>
        <xdr:cNvPr id="2" name="Grafik 1" descr="Ein Bild, das Zeichnung enthält.&#10;&#10;Automatisch generierte Beschreibung">
          <a:extLst>
            <a:ext uri="{FF2B5EF4-FFF2-40B4-BE49-F238E27FC236}">
              <a16:creationId xmlns:a16="http://schemas.microsoft.com/office/drawing/2014/main" id="{29A80C77-873E-40F0-83B2-5449877A0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0799" y="123826"/>
          <a:ext cx="1640539" cy="3048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73143</xdr:colOff>
      <xdr:row>0</xdr:row>
      <xdr:rowOff>51187</xdr:rowOff>
    </xdr:from>
    <xdr:ext cx="2128753" cy="408254"/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5B3B1CD5-84AB-4F15-A29C-257629648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8819" y="51187"/>
          <a:ext cx="2128753" cy="40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600075</xdr:colOff>
      <xdr:row>1</xdr:row>
      <xdr:rowOff>19050</xdr:rowOff>
    </xdr:from>
    <xdr:ext cx="1751480" cy="342340"/>
    <xdr:pic>
      <xdr:nvPicPr>
        <xdr:cNvPr id="2" name="Grafik 2">
          <a:extLst>
            <a:ext uri="{FF2B5EF4-FFF2-40B4-BE49-F238E27FC236}">
              <a16:creationId xmlns:a16="http://schemas.microsoft.com/office/drawing/2014/main" id="{F2FFBD5E-5D55-46DF-9ACE-61CCC79F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76200"/>
          <a:ext cx="1751480" cy="342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294714</xdr:colOff>
      <xdr:row>0</xdr:row>
      <xdr:rowOff>38100</xdr:rowOff>
    </xdr:from>
    <xdr:to>
      <xdr:col>20</xdr:col>
      <xdr:colOff>745750</xdr:colOff>
      <xdr:row>1</xdr:row>
      <xdr:rowOff>95250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A3A0768B-DEFB-443A-8F49-7CB2B4DC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364" y="38100"/>
          <a:ext cx="174643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82826</xdr:colOff>
      <xdr:row>1</xdr:row>
      <xdr:rowOff>414</xdr:rowOff>
    </xdr:from>
    <xdr:to>
      <xdr:col>31</xdr:col>
      <xdr:colOff>0</xdr:colOff>
      <xdr:row>3</xdr:row>
      <xdr:rowOff>9939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9038ADC1-3F09-4399-A8AB-9A60A47A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174" y="83240"/>
          <a:ext cx="1862759" cy="349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133350</xdr:colOff>
      <xdr:row>0</xdr:row>
      <xdr:rowOff>57150</xdr:rowOff>
    </xdr:from>
    <xdr:to>
      <xdr:col>35</xdr:col>
      <xdr:colOff>285750</xdr:colOff>
      <xdr:row>2</xdr:row>
      <xdr:rowOff>66675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D3239B23-1A8C-4776-9A6B-07E3BB15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57150"/>
          <a:ext cx="1771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</xdr:colOff>
      <xdr:row>0</xdr:row>
      <xdr:rowOff>47625</xdr:rowOff>
    </xdr:from>
    <xdr:to>
      <xdr:col>32</xdr:col>
      <xdr:colOff>257175</xdr:colOff>
      <xdr:row>2</xdr:row>
      <xdr:rowOff>57150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D49CB905-BC79-41DF-A5E1-A4C6407B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47625"/>
          <a:ext cx="1866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</sheetPr>
  <dimension ref="A1:K332"/>
  <sheetViews>
    <sheetView showGridLines="0" showRowColHeaders="0" zoomScaleNormal="100" workbookViewId="0">
      <selection activeCell="I7" sqref="I7"/>
    </sheetView>
  </sheetViews>
  <sheetFormatPr baseColWidth="10" defaultColWidth="10" defaultRowHeight="15" x14ac:dyDescent="0.2"/>
  <cols>
    <col min="1" max="1" width="15" style="17" customWidth="1"/>
    <col min="2" max="2" width="7.875" style="17" customWidth="1"/>
    <col min="3" max="3" width="7.125" style="16" customWidth="1"/>
    <col min="4" max="4" width="6.625" style="16" hidden="1" customWidth="1"/>
    <col min="5" max="5" width="10.5" style="16" customWidth="1"/>
    <col min="6" max="6" width="8.125" style="16" customWidth="1"/>
    <col min="7" max="7" width="8.125" style="17" customWidth="1"/>
    <col min="8" max="8" width="18.5" style="2" customWidth="1"/>
    <col min="9" max="10" width="6.125" style="2" customWidth="1"/>
    <col min="11" max="11" width="3.125" style="2" customWidth="1"/>
    <col min="12" max="16384" width="10" style="17"/>
  </cols>
  <sheetData>
    <row r="1" spans="1:11" s="1" customFormat="1" ht="3" customHeight="1" x14ac:dyDescent="0.25">
      <c r="A1" s="162"/>
      <c r="B1" s="163"/>
      <c r="C1" s="189"/>
      <c r="D1" s="189"/>
      <c r="E1" s="189"/>
      <c r="F1" s="189"/>
      <c r="G1" s="189"/>
      <c r="H1" s="190"/>
      <c r="I1" s="190"/>
      <c r="J1" s="190"/>
      <c r="K1" s="191"/>
    </row>
    <row r="2" spans="1:11" s="1" customFormat="1" ht="35.25" customHeight="1" x14ac:dyDescent="0.25">
      <c r="A2" s="212" t="s">
        <v>0</v>
      </c>
      <c r="B2" s="213"/>
      <c r="C2" s="213"/>
      <c r="D2" s="193"/>
      <c r="E2" s="214"/>
      <c r="F2" s="193"/>
      <c r="G2" s="193"/>
      <c r="H2" s="194"/>
      <c r="I2" s="194"/>
      <c r="J2" s="194"/>
      <c r="K2" s="195"/>
    </row>
    <row r="3" spans="1:11" s="1" customFormat="1" ht="12" customHeight="1" x14ac:dyDescent="0.2">
      <c r="A3" s="167"/>
      <c r="B3" s="172"/>
      <c r="C3" s="172"/>
      <c r="D3" s="210"/>
      <c r="E3" s="210"/>
      <c r="F3" s="210"/>
      <c r="G3" s="210"/>
      <c r="H3" s="210"/>
      <c r="I3" s="210"/>
      <c r="J3" s="210"/>
      <c r="K3" s="211"/>
    </row>
    <row r="4" spans="1:11" s="1" customFormat="1" ht="15.75" customHeight="1" x14ac:dyDescent="0.25">
      <c r="A4" s="167"/>
      <c r="B4" s="192" t="s">
        <v>1</v>
      </c>
      <c r="C4" s="193"/>
      <c r="D4" s="193"/>
      <c r="E4" s="193"/>
      <c r="F4" s="193"/>
      <c r="G4" s="193"/>
      <c r="H4" s="194"/>
      <c r="I4" s="194"/>
      <c r="J4" s="194"/>
      <c r="K4" s="195"/>
    </row>
    <row r="5" spans="1:11" s="1" customFormat="1" ht="35.25" customHeight="1" x14ac:dyDescent="0.65">
      <c r="A5" s="677" t="s">
        <v>2</v>
      </c>
      <c r="B5" s="678"/>
      <c r="C5" s="678"/>
      <c r="D5" s="678"/>
      <c r="E5" s="678"/>
      <c r="F5" s="678"/>
      <c r="G5" s="678"/>
      <c r="H5" s="678"/>
      <c r="I5" s="678"/>
      <c r="J5" s="678"/>
      <c r="K5" s="679"/>
    </row>
    <row r="6" spans="1:11" s="1" customFormat="1" ht="18" x14ac:dyDescent="0.25">
      <c r="A6" s="196"/>
      <c r="B6" s="192"/>
      <c r="C6" s="192"/>
      <c r="D6" s="192"/>
      <c r="E6" s="197"/>
      <c r="F6" s="192"/>
      <c r="G6" s="192"/>
      <c r="H6" s="198"/>
      <c r="I6" s="198"/>
      <c r="J6" s="198"/>
      <c r="K6" s="195"/>
    </row>
    <row r="7" spans="1:11" s="1" customFormat="1" ht="21" x14ac:dyDescent="0.35">
      <c r="A7" s="199" t="s">
        <v>3</v>
      </c>
      <c r="B7" s="104">
        <v>75</v>
      </c>
      <c r="C7" s="192" t="s">
        <v>4</v>
      </c>
      <c r="D7" s="192"/>
      <c r="E7" s="173" t="s">
        <v>5</v>
      </c>
      <c r="F7" s="104">
        <v>65</v>
      </c>
      <c r="G7" s="192" t="s">
        <v>4</v>
      </c>
      <c r="H7" s="121" t="s">
        <v>6</v>
      </c>
      <c r="I7" s="104">
        <v>20</v>
      </c>
      <c r="J7" s="192" t="s">
        <v>4</v>
      </c>
      <c r="K7" s="195"/>
    </row>
    <row r="8" spans="1:11" s="1" customFormat="1" ht="9.75" customHeight="1" x14ac:dyDescent="0.25">
      <c r="A8" s="167"/>
      <c r="B8" s="193"/>
      <c r="C8" s="193"/>
      <c r="D8" s="193"/>
      <c r="E8" s="172"/>
      <c r="F8" s="172"/>
      <c r="G8" s="172"/>
      <c r="H8" s="194"/>
      <c r="I8" s="194"/>
      <c r="J8" s="194"/>
      <c r="K8" s="195"/>
    </row>
    <row r="9" spans="1:11" s="1" customFormat="1" ht="18.75" customHeight="1" x14ac:dyDescent="0.2">
      <c r="A9" s="167"/>
      <c r="B9" s="200" t="s">
        <v>7</v>
      </c>
      <c r="C9" s="676">
        <f>(B7-F7)/(LN((B7-I7)/(F7-I7)))</f>
        <v>49.83288654563971</v>
      </c>
      <c r="D9" s="676"/>
      <c r="E9" s="676"/>
      <c r="F9" s="201" t="s">
        <v>4</v>
      </c>
      <c r="G9" s="172"/>
      <c r="H9" s="194"/>
      <c r="I9" s="194"/>
      <c r="J9" s="194"/>
      <c r="K9" s="195"/>
    </row>
    <row r="10" spans="1:11" s="1" customFormat="1" ht="15.75" x14ac:dyDescent="0.25">
      <c r="A10" s="167"/>
      <c r="B10" s="193"/>
      <c r="C10" s="193"/>
      <c r="D10" s="193"/>
      <c r="E10" s="193"/>
      <c r="F10" s="202"/>
      <c r="G10" s="193"/>
      <c r="H10" s="194"/>
      <c r="I10" s="194"/>
      <c r="J10" s="194"/>
      <c r="K10" s="195"/>
    </row>
    <row r="11" spans="1:11" s="1" customFormat="1" ht="15.75" x14ac:dyDescent="0.25">
      <c r="A11" s="176"/>
      <c r="B11" s="680" t="s">
        <v>8</v>
      </c>
      <c r="C11" s="681"/>
      <c r="D11" s="681"/>
      <c r="E11" s="681"/>
      <c r="F11" s="681"/>
      <c r="G11" s="682"/>
      <c r="H11" s="203"/>
      <c r="I11" s="203"/>
      <c r="J11" s="203"/>
      <c r="K11" s="204"/>
    </row>
    <row r="12" spans="1:11" s="1" customFormat="1" ht="15.75" customHeight="1" x14ac:dyDescent="0.2">
      <c r="A12" s="176"/>
      <c r="B12" s="18" t="s">
        <v>9</v>
      </c>
      <c r="C12" s="3" t="s">
        <v>10</v>
      </c>
      <c r="D12" s="4"/>
      <c r="E12" s="26" t="s">
        <v>11</v>
      </c>
      <c r="F12" s="26" t="s">
        <v>12</v>
      </c>
      <c r="G12" s="28" t="s">
        <v>11</v>
      </c>
      <c r="H12" s="2"/>
      <c r="I12" s="2"/>
      <c r="J12" s="2"/>
      <c r="K12" s="205"/>
    </row>
    <row r="13" spans="1:11" s="1" customFormat="1" ht="28.5" customHeight="1" x14ac:dyDescent="0.2">
      <c r="A13" s="176"/>
      <c r="B13" s="5" t="s">
        <v>13</v>
      </c>
      <c r="C13" s="5" t="s">
        <v>14</v>
      </c>
      <c r="D13" s="6"/>
      <c r="E13" s="27" t="s">
        <v>15</v>
      </c>
      <c r="F13" s="27" t="s">
        <v>16</v>
      </c>
      <c r="G13" s="29" t="s">
        <v>17</v>
      </c>
      <c r="H13" s="2"/>
      <c r="I13" s="2"/>
      <c r="J13" s="2"/>
      <c r="K13" s="205"/>
    </row>
    <row r="14" spans="1:11" s="1" customFormat="1" ht="19.5" customHeight="1" x14ac:dyDescent="0.25">
      <c r="A14" s="176"/>
      <c r="B14" s="686">
        <v>1800</v>
      </c>
      <c r="C14" s="7">
        <v>300</v>
      </c>
      <c r="D14" s="8"/>
      <c r="E14" s="9">
        <v>720</v>
      </c>
      <c r="F14" s="24">
        <v>1.2623</v>
      </c>
      <c r="G14" s="30">
        <f>$E14*POWER((($B$7-$F$7)/LN(($B$7-$I$7)/($F$7-$I$7))/49.833),$F14)</f>
        <v>719.99793081601979</v>
      </c>
      <c r="H14" s="2"/>
      <c r="I14" s="2"/>
      <c r="J14" s="2"/>
      <c r="K14" s="205"/>
    </row>
    <row r="15" spans="1:11" s="1" customFormat="1" ht="15.75" x14ac:dyDescent="0.25">
      <c r="A15" s="176"/>
      <c r="B15" s="689"/>
      <c r="C15" s="7">
        <v>450</v>
      </c>
      <c r="D15" s="8"/>
      <c r="E15" s="9">
        <v>1042</v>
      </c>
      <c r="F15" s="24">
        <v>1.2645</v>
      </c>
      <c r="G15" s="30">
        <f>$E15*POWER((($B$7-$F$7)/LN(($B$7-$I$7)/($F$7-$I$7))/49.833),$F15)</f>
        <v>1041.9970002118837</v>
      </c>
      <c r="H15" s="2"/>
      <c r="K15" s="182"/>
    </row>
    <row r="16" spans="1:11" s="1" customFormat="1" ht="15.75" x14ac:dyDescent="0.25">
      <c r="A16" s="176"/>
      <c r="B16" s="689"/>
      <c r="C16" s="7">
        <v>600</v>
      </c>
      <c r="D16" s="8"/>
      <c r="E16" s="9">
        <v>1355</v>
      </c>
      <c r="F16" s="24">
        <v>1.2666999999999999</v>
      </c>
      <c r="G16" s="31">
        <f>$E16*POWER((($B$7-$F$7)/LN(($B$7-$I$7)/($F$7-$I$7))/49.833),$F16)</f>
        <v>1354.9960923370938</v>
      </c>
      <c r="H16" s="2"/>
      <c r="K16" s="182"/>
    </row>
    <row r="17" spans="1:11" s="1" customFormat="1" ht="15.75" x14ac:dyDescent="0.25">
      <c r="A17" s="176"/>
      <c r="B17" s="690"/>
      <c r="C17" s="10">
        <v>750</v>
      </c>
      <c r="D17" s="11"/>
      <c r="E17" s="12"/>
      <c r="F17" s="25"/>
      <c r="G17" s="32"/>
      <c r="H17" s="2"/>
      <c r="K17" s="182"/>
    </row>
    <row r="18" spans="1:11" s="1" customFormat="1" ht="15.75" x14ac:dyDescent="0.25">
      <c r="A18" s="176"/>
      <c r="B18" s="686">
        <v>1950</v>
      </c>
      <c r="C18" s="7">
        <v>300</v>
      </c>
      <c r="D18" s="8"/>
      <c r="E18" s="9">
        <v>767</v>
      </c>
      <c r="F18" s="24">
        <v>1.2585999999999999</v>
      </c>
      <c r="G18" s="31">
        <f>$E18*POWER((($B$7-$F$7)/LN(($B$7-$I$7)/($F$7-$I$7))/49.833),$F18)</f>
        <v>766.99780220529897</v>
      </c>
      <c r="H18" s="2"/>
      <c r="I18" s="206"/>
      <c r="J18" s="206"/>
      <c r="K18" s="207"/>
    </row>
    <row r="19" spans="1:11" s="1" customFormat="1" ht="15.75" x14ac:dyDescent="0.25">
      <c r="A19" s="176"/>
      <c r="B19" s="687"/>
      <c r="C19" s="7">
        <v>450</v>
      </c>
      <c r="D19" s="8"/>
      <c r="E19" s="9">
        <v>1110</v>
      </c>
      <c r="F19" s="24">
        <v>1.2639</v>
      </c>
      <c r="G19" s="31">
        <f>$E19*POWER((($B$7-$F$7)/LN(($B$7-$I$7)/($F$7-$I$7))/49.833),$F19)</f>
        <v>1109.9968059646337</v>
      </c>
      <c r="H19" s="2"/>
      <c r="I19" s="2"/>
      <c r="J19" s="2"/>
      <c r="K19" s="205"/>
    </row>
    <row r="20" spans="1:11" s="1" customFormat="1" ht="15.75" x14ac:dyDescent="0.25">
      <c r="A20" s="176"/>
      <c r="B20" s="687"/>
      <c r="C20" s="7">
        <v>600</v>
      </c>
      <c r="D20" s="8"/>
      <c r="E20" s="9">
        <v>1444</v>
      </c>
      <c r="F20" s="24">
        <v>1.2693000000000001</v>
      </c>
      <c r="G20" s="31">
        <f>$E20*POWER((($B$7-$F$7)/LN(($B$7-$I$7)/($F$7-$I$7))/49.833),$F20)</f>
        <v>1443.995827123817</v>
      </c>
      <c r="H20" s="2"/>
      <c r="I20" s="2"/>
      <c r="J20" s="2"/>
      <c r="K20" s="205"/>
    </row>
    <row r="21" spans="1:11" s="1" customFormat="1" ht="15.75" x14ac:dyDescent="0.25">
      <c r="A21" s="176"/>
      <c r="B21" s="688"/>
      <c r="C21" s="10">
        <v>750</v>
      </c>
      <c r="D21" s="11"/>
      <c r="E21" s="12">
        <v>1770</v>
      </c>
      <c r="F21" s="25">
        <v>1.2746</v>
      </c>
      <c r="G21" s="32">
        <f>$E21*POWER((($B$7-$F$7)/LN(($B$7-$I$7)/($F$7-$I$7))/49.833),$F21)</f>
        <v>1769.994863690288</v>
      </c>
      <c r="H21" s="2"/>
      <c r="I21" s="2"/>
      <c r="J21" s="2"/>
      <c r="K21" s="205"/>
    </row>
    <row r="22" spans="1:11" s="1" customFormat="1" ht="15.75" x14ac:dyDescent="0.25">
      <c r="A22" s="176"/>
      <c r="B22" s="686">
        <v>2100</v>
      </c>
      <c r="C22" s="13">
        <v>300</v>
      </c>
      <c r="D22" s="14"/>
      <c r="E22" s="9"/>
      <c r="F22" s="24"/>
      <c r="G22" s="33"/>
      <c r="H22" s="2"/>
      <c r="I22" s="2"/>
      <c r="J22" s="2"/>
      <c r="K22" s="205"/>
    </row>
    <row r="23" spans="1:11" s="1" customFormat="1" ht="15.75" x14ac:dyDescent="0.25">
      <c r="A23" s="176"/>
      <c r="B23" s="687"/>
      <c r="C23" s="7">
        <v>450</v>
      </c>
      <c r="D23" s="8"/>
      <c r="E23" s="9"/>
      <c r="F23" s="24"/>
      <c r="G23" s="31"/>
      <c r="H23" s="2"/>
      <c r="I23" s="2"/>
      <c r="J23" s="2"/>
      <c r="K23" s="205"/>
    </row>
    <row r="24" spans="1:11" s="1" customFormat="1" ht="15.75" x14ac:dyDescent="0.25">
      <c r="A24" s="176"/>
      <c r="B24" s="687"/>
      <c r="C24" s="7">
        <v>600</v>
      </c>
      <c r="D24" s="8"/>
      <c r="E24" s="9">
        <v>1530</v>
      </c>
      <c r="F24" s="24">
        <v>1.2624</v>
      </c>
      <c r="G24" s="31">
        <f>$E24*POWER((($B$7-$F$7)/LN(($B$7-$I$7)/($F$7-$I$7))/49.833),$F24)</f>
        <v>1529.995602635709</v>
      </c>
      <c r="H24" s="2"/>
      <c r="I24" s="2"/>
      <c r="J24" s="2"/>
      <c r="K24" s="205"/>
    </row>
    <row r="25" spans="1:11" s="1" customFormat="1" ht="15.75" x14ac:dyDescent="0.25">
      <c r="A25" s="176"/>
      <c r="B25" s="688"/>
      <c r="C25" s="10">
        <v>750</v>
      </c>
      <c r="D25" s="11"/>
      <c r="E25" s="12">
        <v>1876</v>
      </c>
      <c r="F25" s="25">
        <v>1.2716000000000001</v>
      </c>
      <c r="G25" s="32">
        <f>$E25*POWER((($B$7-$F$7)/LN(($B$7-$I$7)/($F$7-$I$7))/49.833),$F25)</f>
        <v>1875.9945689052756</v>
      </c>
      <c r="H25" s="2"/>
      <c r="I25" s="2"/>
      <c r="J25" s="2"/>
      <c r="K25" s="205"/>
    </row>
    <row r="26" spans="1:11" s="1" customFormat="1" x14ac:dyDescent="0.2">
      <c r="A26" s="176"/>
      <c r="C26" s="15"/>
      <c r="D26" s="15"/>
      <c r="E26" s="15"/>
      <c r="F26" s="15"/>
      <c r="H26" s="2"/>
      <c r="I26" s="2"/>
      <c r="J26" s="2"/>
      <c r="K26" s="205"/>
    </row>
    <row r="27" spans="1:11" s="1" customFormat="1" ht="15.75" x14ac:dyDescent="0.25">
      <c r="A27" s="176"/>
      <c r="B27" s="683" t="s">
        <v>18</v>
      </c>
      <c r="C27" s="684"/>
      <c r="D27" s="684"/>
      <c r="E27" s="684"/>
      <c r="F27" s="684"/>
      <c r="G27" s="685"/>
      <c r="H27" s="2"/>
      <c r="I27" s="2"/>
      <c r="J27" s="2"/>
      <c r="K27" s="205"/>
    </row>
    <row r="28" spans="1:11" s="1" customFormat="1" x14ac:dyDescent="0.2">
      <c r="A28" s="176"/>
      <c r="B28" s="19" t="s">
        <v>9</v>
      </c>
      <c r="C28" s="20" t="s">
        <v>10</v>
      </c>
      <c r="D28" s="21"/>
      <c r="E28" s="20" t="s">
        <v>11</v>
      </c>
      <c r="F28" s="20" t="s">
        <v>12</v>
      </c>
      <c r="G28" s="34" t="s">
        <v>11</v>
      </c>
      <c r="H28" s="2"/>
      <c r="I28" s="2"/>
      <c r="J28" s="2"/>
      <c r="K28" s="205"/>
    </row>
    <row r="29" spans="1:11" s="1" customFormat="1" ht="15.75" customHeight="1" x14ac:dyDescent="0.2">
      <c r="A29" s="176"/>
      <c r="B29" s="22" t="s">
        <v>13</v>
      </c>
      <c r="C29" s="36"/>
      <c r="D29" s="4"/>
      <c r="E29" s="23" t="s">
        <v>15</v>
      </c>
      <c r="F29" s="23" t="s">
        <v>16</v>
      </c>
      <c r="G29" s="37" t="s">
        <v>17</v>
      </c>
      <c r="K29" s="182"/>
    </row>
    <row r="30" spans="1:11" s="1" customFormat="1" ht="15.75" customHeight="1" x14ac:dyDescent="0.2">
      <c r="A30" s="176"/>
      <c r="B30" s="38" t="s">
        <v>19</v>
      </c>
      <c r="C30" s="5" t="s">
        <v>19</v>
      </c>
      <c r="D30" s="6"/>
      <c r="E30" s="38" t="s">
        <v>17</v>
      </c>
      <c r="F30" s="38" t="s">
        <v>20</v>
      </c>
      <c r="G30" s="35"/>
      <c r="K30" s="182"/>
    </row>
    <row r="31" spans="1:11" s="1" customFormat="1" ht="15.75" customHeight="1" x14ac:dyDescent="0.25">
      <c r="A31" s="176"/>
      <c r="B31" s="686">
        <v>1800</v>
      </c>
      <c r="C31" s="7">
        <v>300</v>
      </c>
      <c r="D31" s="8"/>
      <c r="E31" s="9">
        <v>955</v>
      </c>
      <c r="F31" s="24">
        <v>1.2876000000000001</v>
      </c>
      <c r="G31" s="30">
        <f>$E31*POWER((($B$7-$F$7)/LN(($B$7-$I$7)/($F$7-$I$7))/49.833),$F31)</f>
        <v>954.99720044917842</v>
      </c>
      <c r="K31" s="182"/>
    </row>
    <row r="32" spans="1:11" s="1" customFormat="1" ht="15.75" x14ac:dyDescent="0.25">
      <c r="A32" s="176"/>
      <c r="B32" s="689"/>
      <c r="C32" s="7">
        <v>450</v>
      </c>
      <c r="D32" s="8"/>
      <c r="E32" s="9">
        <v>1389</v>
      </c>
      <c r="F32" s="24">
        <v>1.2965</v>
      </c>
      <c r="G32" s="30">
        <f>$E32*POWER((($B$7-$F$7)/LN(($B$7-$I$7)/($F$7-$I$7))/49.833),$F32)</f>
        <v>1388.9959000479394</v>
      </c>
      <c r="K32" s="182"/>
    </row>
    <row r="33" spans="1:11" s="1" customFormat="1" ht="15.75" customHeight="1" x14ac:dyDescent="0.25">
      <c r="A33" s="176"/>
      <c r="B33" s="689"/>
      <c r="C33" s="7">
        <v>600</v>
      </c>
      <c r="D33" s="8"/>
      <c r="E33" s="9">
        <v>1812</v>
      </c>
      <c r="F33" s="24">
        <v>1.3053999999999999</v>
      </c>
      <c r="G33" s="31">
        <f>$E33*POWER((($B$7-$F$7)/LN(($B$7-$I$7)/($F$7-$I$7))/49.833),$F33)</f>
        <v>1811.9946147507469</v>
      </c>
      <c r="K33" s="182"/>
    </row>
    <row r="34" spans="1:11" s="1" customFormat="1" ht="15.75" customHeight="1" x14ac:dyDescent="0.25">
      <c r="A34" s="176"/>
      <c r="B34" s="690"/>
      <c r="C34" s="10">
        <v>750</v>
      </c>
      <c r="D34" s="11"/>
      <c r="E34" s="12"/>
      <c r="F34" s="25"/>
      <c r="G34" s="32"/>
      <c r="K34" s="182"/>
    </row>
    <row r="35" spans="1:11" s="1" customFormat="1" ht="15.75" x14ac:dyDescent="0.25">
      <c r="A35" s="176"/>
      <c r="B35" s="686">
        <v>1950</v>
      </c>
      <c r="C35" s="7">
        <v>300</v>
      </c>
      <c r="D35" s="8"/>
      <c r="E35" s="9">
        <v>1008</v>
      </c>
      <c r="F35" s="24">
        <v>1.2905</v>
      </c>
      <c r="G35" s="31">
        <f>$E35*POWER((($B$7-$F$7)/LN(($B$7-$I$7)/($F$7-$I$7))/49.833),$F35)</f>
        <v>1007.9970384262243</v>
      </c>
      <c r="K35" s="182"/>
    </row>
    <row r="36" spans="1:11" s="1" customFormat="1" ht="15.75" x14ac:dyDescent="0.25">
      <c r="A36" s="176"/>
      <c r="B36" s="687"/>
      <c r="C36" s="7">
        <v>450</v>
      </c>
      <c r="D36" s="8"/>
      <c r="E36" s="9">
        <v>1466</v>
      </c>
      <c r="F36" s="24">
        <v>1.2954000000000001</v>
      </c>
      <c r="G36" s="31">
        <f>$E36*POWER((($B$7-$F$7)/LN(($B$7-$I$7)/($F$7-$I$7))/49.833),$F36)</f>
        <v>1465.9956764361657</v>
      </c>
      <c r="K36" s="182"/>
    </row>
    <row r="37" spans="1:11" s="1" customFormat="1" ht="15.75" x14ac:dyDescent="0.25">
      <c r="A37" s="176"/>
      <c r="B37" s="687"/>
      <c r="C37" s="7">
        <v>600</v>
      </c>
      <c r="D37" s="8"/>
      <c r="E37" s="9">
        <v>1913</v>
      </c>
      <c r="F37" s="24">
        <v>1.3003</v>
      </c>
      <c r="G37" s="31">
        <f>$E37*POWER((($B$7-$F$7)/LN(($B$7-$I$7)/($F$7-$I$7))/49.833),$F37)</f>
        <v>1912.9943367916123</v>
      </c>
      <c r="K37" s="182"/>
    </row>
    <row r="38" spans="1:11" s="1" customFormat="1" ht="15.75" x14ac:dyDescent="0.25">
      <c r="A38" s="176"/>
      <c r="B38" s="688"/>
      <c r="C38" s="10">
        <v>750</v>
      </c>
      <c r="D38" s="11"/>
      <c r="E38" s="12">
        <v>2351</v>
      </c>
      <c r="F38" s="25">
        <v>1.3051999999999999</v>
      </c>
      <c r="G38" s="32">
        <f>$E38*POWER((($B$7-$F$7)/LN(($B$7-$I$7)/($F$7-$I$7))/49.833),$F38)</f>
        <v>2350.9930139176317</v>
      </c>
      <c r="K38" s="182"/>
    </row>
    <row r="39" spans="1:11" s="1" customFormat="1" ht="15.75" x14ac:dyDescent="0.25">
      <c r="A39" s="176"/>
      <c r="B39" s="686">
        <v>2100</v>
      </c>
      <c r="C39" s="13">
        <v>300</v>
      </c>
      <c r="D39" s="14"/>
      <c r="E39" s="9"/>
      <c r="F39" s="24"/>
      <c r="G39" s="33"/>
      <c r="K39" s="182"/>
    </row>
    <row r="40" spans="1:11" s="1" customFormat="1" ht="15.75" x14ac:dyDescent="0.25">
      <c r="A40" s="176"/>
      <c r="B40" s="687"/>
      <c r="C40" s="7">
        <v>450</v>
      </c>
      <c r="D40" s="8"/>
      <c r="E40" s="9"/>
      <c r="F40" s="24"/>
      <c r="G40" s="31"/>
      <c r="K40" s="182"/>
    </row>
    <row r="41" spans="1:11" s="1" customFormat="1" ht="15.75" x14ac:dyDescent="0.25">
      <c r="A41" s="176"/>
      <c r="B41" s="687"/>
      <c r="C41" s="7">
        <v>600</v>
      </c>
      <c r="D41" s="8"/>
      <c r="E41" s="9">
        <v>2012</v>
      </c>
      <c r="F41" s="24">
        <v>1.2951999999999999</v>
      </c>
      <c r="G41" s="31">
        <f>$E41*POWER((($B$7-$F$7)/LN(($B$7-$I$7)/($F$7-$I$7))/49.833),$F41)</f>
        <v>2011.9940670754604</v>
      </c>
      <c r="K41" s="182"/>
    </row>
    <row r="42" spans="1:11" s="1" customFormat="1" ht="15.75" x14ac:dyDescent="0.25">
      <c r="A42" s="186"/>
      <c r="B42" s="688"/>
      <c r="C42" s="10">
        <v>750</v>
      </c>
      <c r="D42" s="11"/>
      <c r="E42" s="12">
        <v>2473</v>
      </c>
      <c r="F42" s="25">
        <v>1.2961</v>
      </c>
      <c r="G42" s="32">
        <f>$E42*POWER((($B$7-$F$7)/LN(($B$7-$I$7)/($F$7-$I$7))/49.833),$F42)</f>
        <v>2472.9927026254281</v>
      </c>
      <c r="H42" s="208"/>
      <c r="I42" s="208"/>
      <c r="J42" s="208"/>
      <c r="K42" s="209"/>
    </row>
    <row r="43" spans="1:11" s="1" customFormat="1" x14ac:dyDescent="0.2">
      <c r="C43" s="15"/>
      <c r="D43" s="15"/>
      <c r="E43" s="15"/>
      <c r="F43" s="15"/>
      <c r="H43" s="2"/>
      <c r="I43" s="2"/>
      <c r="J43" s="2"/>
      <c r="K43" s="2"/>
    </row>
    <row r="44" spans="1:11" s="1" customFormat="1" x14ac:dyDescent="0.2">
      <c r="C44" s="15"/>
      <c r="D44" s="15"/>
      <c r="E44" s="15"/>
      <c r="F44" s="15"/>
      <c r="H44" s="2"/>
      <c r="I44" s="2"/>
      <c r="J44" s="2"/>
      <c r="K44" s="2"/>
    </row>
    <row r="45" spans="1:11" s="1" customFormat="1" x14ac:dyDescent="0.2">
      <c r="C45" s="15"/>
      <c r="D45" s="15"/>
      <c r="E45" s="15"/>
      <c r="F45" s="15"/>
      <c r="H45" s="2"/>
      <c r="I45" s="2"/>
      <c r="J45" s="2"/>
      <c r="K45" s="2"/>
    </row>
    <row r="46" spans="1:11" s="1" customFormat="1" x14ac:dyDescent="0.2">
      <c r="C46" s="15"/>
      <c r="D46" s="15"/>
      <c r="E46" s="15"/>
      <c r="F46" s="15"/>
      <c r="H46" s="2"/>
      <c r="I46" s="2"/>
      <c r="J46" s="2"/>
      <c r="K46" s="2"/>
    </row>
    <row r="47" spans="1:11" s="1" customFormat="1" x14ac:dyDescent="0.2">
      <c r="C47" s="15"/>
      <c r="D47" s="15"/>
      <c r="E47" s="15"/>
      <c r="F47" s="15"/>
      <c r="H47" s="2"/>
      <c r="I47" s="2"/>
      <c r="J47" s="2"/>
      <c r="K47" s="2"/>
    </row>
    <row r="48" spans="1:11" s="1" customFormat="1" x14ac:dyDescent="0.2">
      <c r="C48" s="15"/>
      <c r="D48" s="15"/>
      <c r="E48" s="15"/>
      <c r="F48" s="15"/>
      <c r="H48" s="2"/>
      <c r="I48" s="2"/>
      <c r="J48" s="2"/>
      <c r="K48" s="2"/>
    </row>
    <row r="49" spans="3:11" s="1" customFormat="1" x14ac:dyDescent="0.2">
      <c r="C49" s="15"/>
      <c r="D49" s="15"/>
      <c r="E49" s="15"/>
      <c r="F49" s="15"/>
      <c r="H49" s="2"/>
      <c r="I49" s="2"/>
      <c r="J49" s="2"/>
      <c r="K49" s="2"/>
    </row>
    <row r="50" spans="3:11" s="1" customFormat="1" x14ac:dyDescent="0.2">
      <c r="C50" s="15"/>
      <c r="D50" s="15"/>
      <c r="E50" s="15"/>
      <c r="F50" s="15"/>
      <c r="H50" s="2"/>
      <c r="I50" s="2"/>
      <c r="J50" s="2"/>
      <c r="K50" s="2"/>
    </row>
    <row r="51" spans="3:11" s="1" customFormat="1" ht="15.75" customHeight="1" x14ac:dyDescent="0.2">
      <c r="C51" s="15"/>
      <c r="D51" s="15"/>
      <c r="E51" s="15"/>
      <c r="F51" s="15"/>
      <c r="H51" s="2"/>
      <c r="I51" s="2"/>
      <c r="J51" s="2"/>
      <c r="K51" s="2"/>
    </row>
    <row r="52" spans="3:11" s="1" customFormat="1" ht="15.75" customHeight="1" x14ac:dyDescent="0.2">
      <c r="C52" s="15"/>
      <c r="D52" s="15"/>
      <c r="E52" s="15"/>
      <c r="F52" s="15"/>
      <c r="H52" s="2"/>
      <c r="I52" s="2"/>
      <c r="J52" s="2"/>
      <c r="K52" s="2"/>
    </row>
    <row r="53" spans="3:11" s="1" customFormat="1" ht="15.75" customHeight="1" x14ac:dyDescent="0.2">
      <c r="C53" s="15"/>
      <c r="D53" s="15"/>
      <c r="E53" s="15"/>
      <c r="F53" s="15"/>
      <c r="H53" s="2"/>
      <c r="I53" s="2"/>
      <c r="J53" s="2"/>
      <c r="K53" s="2"/>
    </row>
    <row r="54" spans="3:11" s="1" customFormat="1" ht="15.75" customHeight="1" x14ac:dyDescent="0.2">
      <c r="C54" s="15"/>
      <c r="D54" s="15"/>
      <c r="E54" s="15"/>
      <c r="F54" s="15"/>
      <c r="H54" s="2"/>
      <c r="I54" s="2"/>
      <c r="J54" s="2"/>
      <c r="K54" s="2"/>
    </row>
    <row r="55" spans="3:11" s="1" customFormat="1" ht="15.75" customHeight="1" x14ac:dyDescent="0.2">
      <c r="C55" s="15"/>
      <c r="D55" s="15"/>
      <c r="E55" s="15"/>
      <c r="F55" s="15"/>
      <c r="H55" s="2"/>
      <c r="I55" s="2"/>
      <c r="J55" s="2"/>
      <c r="K55" s="2"/>
    </row>
    <row r="56" spans="3:11" s="1" customFormat="1" ht="15.75" customHeight="1" x14ac:dyDescent="0.2">
      <c r="C56" s="15"/>
      <c r="D56" s="15"/>
      <c r="E56" s="15"/>
      <c r="F56" s="15"/>
      <c r="H56" s="2"/>
      <c r="I56" s="2"/>
      <c r="J56" s="2"/>
      <c r="K56" s="2"/>
    </row>
    <row r="57" spans="3:11" s="1" customFormat="1" ht="15.75" customHeight="1" x14ac:dyDescent="0.2">
      <c r="C57" s="15"/>
      <c r="D57" s="15"/>
      <c r="E57" s="15"/>
      <c r="F57" s="15"/>
      <c r="H57" s="2"/>
      <c r="I57" s="2"/>
      <c r="J57" s="2"/>
      <c r="K57" s="2"/>
    </row>
    <row r="58" spans="3:11" s="1" customFormat="1" ht="15.75" customHeight="1" x14ac:dyDescent="0.2">
      <c r="C58" s="15"/>
      <c r="D58" s="15"/>
      <c r="E58" s="15"/>
      <c r="F58" s="15"/>
      <c r="H58" s="2"/>
      <c r="I58" s="2"/>
      <c r="J58" s="2"/>
      <c r="K58" s="2"/>
    </row>
    <row r="59" spans="3:11" s="1" customFormat="1" ht="15.75" customHeight="1" x14ac:dyDescent="0.2">
      <c r="C59" s="15"/>
      <c r="D59" s="15"/>
      <c r="E59" s="15"/>
      <c r="F59" s="15"/>
      <c r="H59" s="2"/>
      <c r="I59" s="2"/>
      <c r="J59" s="2"/>
      <c r="K59" s="2"/>
    </row>
    <row r="60" spans="3:11" s="1" customFormat="1" ht="15.75" customHeight="1" x14ac:dyDescent="0.2">
      <c r="C60" s="15"/>
      <c r="D60" s="15"/>
      <c r="E60" s="15"/>
      <c r="F60" s="15"/>
      <c r="H60" s="2"/>
      <c r="I60" s="2"/>
      <c r="J60" s="2"/>
      <c r="K60" s="2"/>
    </row>
    <row r="61" spans="3:11" s="1" customFormat="1" ht="15.75" customHeight="1" x14ac:dyDescent="0.2">
      <c r="C61" s="15"/>
      <c r="D61" s="15"/>
      <c r="E61" s="15"/>
      <c r="F61" s="15"/>
      <c r="H61" s="2"/>
      <c r="I61" s="2"/>
      <c r="J61" s="2"/>
      <c r="K61" s="2"/>
    </row>
    <row r="62" spans="3:11" s="1" customFormat="1" ht="15.75" customHeight="1" x14ac:dyDescent="0.2">
      <c r="C62" s="15"/>
      <c r="D62" s="15"/>
      <c r="E62" s="15"/>
      <c r="F62" s="15"/>
      <c r="H62" s="2"/>
      <c r="I62" s="2"/>
      <c r="J62" s="2"/>
      <c r="K62" s="2"/>
    </row>
    <row r="63" spans="3:11" s="1" customFormat="1" ht="15.75" customHeight="1" x14ac:dyDescent="0.2">
      <c r="C63" s="15"/>
      <c r="D63" s="15"/>
      <c r="E63" s="15"/>
      <c r="F63" s="15"/>
      <c r="H63" s="2"/>
      <c r="I63" s="2"/>
      <c r="J63" s="2"/>
      <c r="K63" s="2"/>
    </row>
    <row r="64" spans="3:11" s="1" customFormat="1" ht="15.75" customHeight="1" x14ac:dyDescent="0.2">
      <c r="C64" s="15"/>
      <c r="D64" s="15"/>
      <c r="E64" s="15"/>
      <c r="F64" s="15"/>
      <c r="H64" s="2"/>
      <c r="I64" s="2"/>
      <c r="J64" s="2"/>
      <c r="K64" s="2"/>
    </row>
    <row r="65" spans="3:11" s="1" customFormat="1" ht="15.75" customHeight="1" x14ac:dyDescent="0.2">
      <c r="C65" s="15"/>
      <c r="D65" s="15"/>
      <c r="E65" s="15"/>
      <c r="F65" s="15"/>
      <c r="H65" s="2"/>
      <c r="I65" s="2"/>
      <c r="J65" s="2"/>
      <c r="K65" s="2"/>
    </row>
    <row r="66" spans="3:11" s="1" customFormat="1" ht="15.75" customHeight="1" x14ac:dyDescent="0.2">
      <c r="C66" s="15"/>
      <c r="D66" s="15"/>
      <c r="E66" s="15"/>
      <c r="F66" s="15"/>
      <c r="H66" s="2"/>
      <c r="I66" s="2"/>
      <c r="J66" s="2"/>
      <c r="K66" s="2"/>
    </row>
    <row r="67" spans="3:11" s="1" customFormat="1" ht="15.75" customHeight="1" x14ac:dyDescent="0.2">
      <c r="C67" s="15"/>
      <c r="D67" s="15"/>
      <c r="E67" s="15"/>
      <c r="F67" s="15"/>
      <c r="H67" s="2"/>
      <c r="I67" s="2"/>
      <c r="J67" s="2"/>
      <c r="K67" s="2"/>
    </row>
    <row r="68" spans="3:11" s="1" customFormat="1" ht="15.75" customHeight="1" x14ac:dyDescent="0.2">
      <c r="C68" s="15"/>
      <c r="D68" s="15"/>
      <c r="E68" s="15"/>
      <c r="F68" s="15"/>
      <c r="H68" s="2"/>
      <c r="I68" s="2"/>
      <c r="J68" s="2"/>
      <c r="K68" s="2"/>
    </row>
    <row r="69" spans="3:11" s="1" customFormat="1" ht="15.75" customHeight="1" x14ac:dyDescent="0.2">
      <c r="C69" s="15"/>
      <c r="D69" s="15"/>
      <c r="E69" s="15"/>
      <c r="F69" s="15"/>
      <c r="H69" s="2"/>
      <c r="I69" s="2"/>
      <c r="J69" s="2"/>
      <c r="K69" s="2"/>
    </row>
    <row r="70" spans="3:11" s="1" customFormat="1" ht="15.75" customHeight="1" x14ac:dyDescent="0.2">
      <c r="C70" s="15"/>
      <c r="D70" s="15"/>
      <c r="E70" s="15"/>
      <c r="F70" s="15"/>
      <c r="H70" s="2"/>
      <c r="I70" s="2"/>
      <c r="J70" s="2"/>
      <c r="K70" s="2"/>
    </row>
    <row r="71" spans="3:11" s="1" customFormat="1" ht="15.75" customHeight="1" x14ac:dyDescent="0.2">
      <c r="C71" s="15"/>
      <c r="D71" s="15"/>
      <c r="E71" s="15"/>
      <c r="F71" s="15"/>
      <c r="H71" s="2"/>
      <c r="I71" s="2"/>
      <c r="J71" s="2"/>
      <c r="K71" s="2"/>
    </row>
    <row r="72" spans="3:11" s="1" customFormat="1" ht="15.75" customHeight="1" x14ac:dyDescent="0.2">
      <c r="C72" s="15"/>
      <c r="D72" s="15"/>
      <c r="E72" s="15"/>
      <c r="F72" s="15"/>
      <c r="H72" s="2"/>
      <c r="I72" s="2"/>
      <c r="J72" s="2"/>
      <c r="K72" s="2"/>
    </row>
    <row r="73" spans="3:11" s="1" customFormat="1" ht="15.75" customHeight="1" x14ac:dyDescent="0.2">
      <c r="C73" s="15"/>
      <c r="D73" s="15"/>
      <c r="E73" s="15"/>
      <c r="F73" s="15"/>
      <c r="H73" s="2"/>
      <c r="I73" s="2"/>
      <c r="J73" s="2"/>
      <c r="K73" s="2"/>
    </row>
    <row r="74" spans="3:11" s="1" customFormat="1" ht="15.75" customHeight="1" x14ac:dyDescent="0.2">
      <c r="C74" s="15"/>
      <c r="D74" s="15"/>
      <c r="E74" s="15"/>
      <c r="F74" s="15"/>
      <c r="H74" s="2"/>
      <c r="I74" s="2"/>
      <c r="J74" s="2"/>
      <c r="K74" s="2"/>
    </row>
    <row r="75" spans="3:11" s="1" customFormat="1" ht="15.75" customHeight="1" x14ac:dyDescent="0.2">
      <c r="C75" s="15"/>
      <c r="D75" s="15"/>
      <c r="E75" s="15"/>
      <c r="F75" s="15"/>
      <c r="H75" s="2"/>
      <c r="I75" s="2"/>
      <c r="J75" s="2"/>
      <c r="K75" s="2"/>
    </row>
    <row r="76" spans="3:11" s="1" customFormat="1" ht="15.75" customHeight="1" x14ac:dyDescent="0.2">
      <c r="C76" s="15"/>
      <c r="D76" s="15"/>
      <c r="E76" s="15"/>
      <c r="F76" s="15"/>
      <c r="H76" s="2"/>
      <c r="I76" s="2"/>
      <c r="J76" s="2"/>
      <c r="K76" s="2"/>
    </row>
    <row r="77" spans="3:11" s="1" customFormat="1" ht="15.75" customHeight="1" x14ac:dyDescent="0.2">
      <c r="C77" s="15"/>
      <c r="D77" s="15"/>
      <c r="E77" s="15"/>
      <c r="F77" s="15"/>
      <c r="H77" s="2"/>
      <c r="I77" s="2"/>
      <c r="J77" s="2"/>
      <c r="K77" s="2"/>
    </row>
    <row r="78" spans="3:11" s="1" customFormat="1" ht="15.75" customHeight="1" x14ac:dyDescent="0.2">
      <c r="C78" s="15"/>
      <c r="D78" s="15"/>
      <c r="E78" s="15"/>
      <c r="F78" s="15"/>
      <c r="H78" s="2"/>
      <c r="I78" s="2"/>
      <c r="J78" s="2"/>
      <c r="K78" s="2"/>
    </row>
    <row r="79" spans="3:11" s="1" customFormat="1" ht="15.75" customHeight="1" x14ac:dyDescent="0.2">
      <c r="C79" s="15"/>
      <c r="D79" s="15"/>
      <c r="E79" s="15"/>
      <c r="F79" s="15"/>
      <c r="H79" s="2"/>
      <c r="I79" s="2"/>
      <c r="J79" s="2"/>
      <c r="K79" s="2"/>
    </row>
    <row r="80" spans="3:11" s="1" customFormat="1" ht="15.75" customHeight="1" x14ac:dyDescent="0.2">
      <c r="C80" s="15"/>
      <c r="D80" s="15"/>
      <c r="E80" s="15"/>
      <c r="F80" s="15"/>
      <c r="H80" s="2"/>
      <c r="I80" s="2"/>
      <c r="J80" s="2"/>
      <c r="K80" s="2"/>
    </row>
    <row r="81" spans="3:11" s="1" customFormat="1" ht="15.75" customHeight="1" x14ac:dyDescent="0.2">
      <c r="C81" s="15"/>
      <c r="D81" s="15"/>
      <c r="E81" s="15"/>
      <c r="F81" s="15"/>
      <c r="H81" s="2"/>
      <c r="I81" s="2"/>
      <c r="J81" s="2"/>
      <c r="K81" s="2"/>
    </row>
    <row r="82" spans="3:11" s="1" customFormat="1" ht="15.75" customHeight="1" x14ac:dyDescent="0.2">
      <c r="C82" s="15"/>
      <c r="D82" s="15"/>
      <c r="E82" s="15"/>
      <c r="F82" s="15"/>
      <c r="H82" s="2"/>
      <c r="I82" s="2"/>
      <c r="J82" s="2"/>
      <c r="K82" s="2"/>
    </row>
    <row r="83" spans="3:11" s="1" customFormat="1" ht="15.75" customHeight="1" x14ac:dyDescent="0.2">
      <c r="C83" s="15"/>
      <c r="D83" s="15"/>
      <c r="E83" s="15"/>
      <c r="F83" s="15"/>
      <c r="H83" s="2"/>
      <c r="I83" s="2"/>
      <c r="J83" s="2"/>
      <c r="K83" s="2"/>
    </row>
    <row r="84" spans="3:11" s="1" customFormat="1" ht="15.75" customHeight="1" x14ac:dyDescent="0.2">
      <c r="C84" s="15"/>
      <c r="D84" s="15"/>
      <c r="E84" s="15"/>
      <c r="F84" s="15"/>
      <c r="H84" s="2"/>
      <c r="I84" s="2"/>
      <c r="J84" s="2"/>
      <c r="K84" s="2"/>
    </row>
    <row r="85" spans="3:11" s="1" customFormat="1" ht="15.75" customHeight="1" x14ac:dyDescent="0.2">
      <c r="C85" s="15"/>
      <c r="D85" s="15"/>
      <c r="E85" s="15"/>
      <c r="F85" s="15"/>
      <c r="H85" s="2"/>
      <c r="I85" s="2"/>
      <c r="J85" s="2"/>
      <c r="K85" s="2"/>
    </row>
    <row r="86" spans="3:11" s="1" customFormat="1" ht="15.75" customHeight="1" x14ac:dyDescent="0.2">
      <c r="C86" s="15"/>
      <c r="D86" s="15"/>
      <c r="E86" s="15"/>
      <c r="F86" s="15"/>
      <c r="H86" s="2"/>
      <c r="I86" s="2"/>
      <c r="J86" s="2"/>
      <c r="K86" s="2"/>
    </row>
    <row r="87" spans="3:11" s="1" customFormat="1" ht="15.75" customHeight="1" x14ac:dyDescent="0.2">
      <c r="C87" s="15"/>
      <c r="D87" s="15"/>
      <c r="E87" s="15"/>
      <c r="F87" s="15"/>
      <c r="H87" s="2"/>
      <c r="I87" s="2"/>
      <c r="J87" s="2"/>
      <c r="K87" s="2"/>
    </row>
    <row r="88" spans="3:11" s="1" customFormat="1" ht="15.75" customHeight="1" x14ac:dyDescent="0.2">
      <c r="C88" s="15"/>
      <c r="D88" s="15"/>
      <c r="E88" s="15"/>
      <c r="F88" s="15"/>
      <c r="H88" s="2"/>
      <c r="I88" s="2"/>
      <c r="J88" s="2"/>
      <c r="K88" s="2"/>
    </row>
    <row r="89" spans="3:11" s="1" customFormat="1" ht="15.75" customHeight="1" x14ac:dyDescent="0.2">
      <c r="C89" s="15"/>
      <c r="D89" s="15"/>
      <c r="E89" s="15"/>
      <c r="F89" s="15"/>
      <c r="H89" s="2"/>
      <c r="I89" s="2"/>
      <c r="J89" s="2"/>
      <c r="K89" s="2"/>
    </row>
    <row r="90" spans="3:11" s="1" customFormat="1" ht="15.75" customHeight="1" x14ac:dyDescent="0.2">
      <c r="C90" s="15"/>
      <c r="D90" s="15"/>
      <c r="E90" s="15"/>
      <c r="F90" s="15"/>
      <c r="H90" s="2"/>
      <c r="I90" s="2"/>
      <c r="J90" s="2"/>
      <c r="K90" s="2"/>
    </row>
    <row r="91" spans="3:11" s="1" customFormat="1" ht="15.75" customHeight="1" x14ac:dyDescent="0.2">
      <c r="C91" s="15"/>
      <c r="D91" s="15"/>
      <c r="E91" s="15"/>
      <c r="F91" s="15"/>
      <c r="H91" s="2"/>
      <c r="I91" s="2"/>
      <c r="J91" s="2"/>
      <c r="K91" s="2"/>
    </row>
    <row r="92" spans="3:11" s="1" customFormat="1" ht="15.75" customHeight="1" x14ac:dyDescent="0.2">
      <c r="C92" s="15"/>
      <c r="D92" s="15"/>
      <c r="E92" s="15"/>
      <c r="F92" s="15"/>
      <c r="H92" s="2"/>
      <c r="I92" s="2"/>
      <c r="J92" s="2"/>
      <c r="K92" s="2"/>
    </row>
    <row r="93" spans="3:11" s="1" customFormat="1" ht="15.75" customHeight="1" x14ac:dyDescent="0.2">
      <c r="C93" s="15"/>
      <c r="D93" s="15"/>
      <c r="E93" s="15"/>
      <c r="F93" s="15"/>
      <c r="H93" s="2"/>
      <c r="I93" s="2"/>
      <c r="J93" s="2"/>
      <c r="K93" s="2"/>
    </row>
    <row r="94" spans="3:11" s="1" customFormat="1" ht="15.75" customHeight="1" x14ac:dyDescent="0.2">
      <c r="C94" s="15"/>
      <c r="D94" s="15"/>
      <c r="E94" s="15"/>
      <c r="F94" s="15"/>
      <c r="H94" s="2"/>
      <c r="I94" s="2"/>
      <c r="J94" s="2"/>
      <c r="K94" s="2"/>
    </row>
    <row r="95" spans="3:11" s="1" customFormat="1" ht="15.75" customHeight="1" x14ac:dyDescent="0.2">
      <c r="C95" s="15"/>
      <c r="D95" s="15"/>
      <c r="E95" s="15"/>
      <c r="F95" s="15"/>
      <c r="H95" s="2"/>
      <c r="I95" s="2"/>
      <c r="J95" s="2"/>
      <c r="K95" s="2"/>
    </row>
    <row r="96" spans="3:11" s="1" customFormat="1" ht="15.75" customHeight="1" x14ac:dyDescent="0.2">
      <c r="C96" s="15"/>
      <c r="D96" s="15"/>
      <c r="E96" s="15"/>
      <c r="F96" s="15"/>
      <c r="H96" s="2"/>
      <c r="I96" s="2"/>
      <c r="J96" s="2"/>
      <c r="K96" s="2"/>
    </row>
    <row r="97" spans="3:11" s="1" customFormat="1" ht="15.75" customHeight="1" x14ac:dyDescent="0.2">
      <c r="C97" s="15"/>
      <c r="D97" s="15"/>
      <c r="E97" s="15"/>
      <c r="F97" s="15"/>
      <c r="H97" s="2"/>
      <c r="I97" s="2"/>
      <c r="J97" s="2"/>
      <c r="K97" s="2"/>
    </row>
    <row r="98" spans="3:11" s="1" customFormat="1" ht="15.75" customHeight="1" x14ac:dyDescent="0.2">
      <c r="C98" s="15"/>
      <c r="D98" s="15"/>
      <c r="E98" s="15"/>
      <c r="F98" s="15"/>
      <c r="H98" s="2"/>
      <c r="I98" s="2"/>
      <c r="J98" s="2"/>
      <c r="K98" s="2"/>
    </row>
    <row r="99" spans="3:11" s="1" customFormat="1" ht="15.75" customHeight="1" x14ac:dyDescent="0.2">
      <c r="C99" s="15"/>
      <c r="D99" s="15"/>
      <c r="E99" s="15"/>
      <c r="F99" s="15"/>
      <c r="H99" s="2"/>
      <c r="I99" s="2"/>
      <c r="J99" s="2"/>
      <c r="K99" s="2"/>
    </row>
    <row r="100" spans="3:11" s="1" customFormat="1" ht="15.75" customHeight="1" x14ac:dyDescent="0.2">
      <c r="C100" s="15"/>
      <c r="D100" s="15"/>
      <c r="E100" s="15"/>
      <c r="F100" s="15"/>
      <c r="H100" s="2"/>
      <c r="I100" s="2"/>
      <c r="J100" s="2"/>
      <c r="K100" s="2"/>
    </row>
    <row r="101" spans="3:11" s="1" customFormat="1" ht="15.75" customHeight="1" x14ac:dyDescent="0.2">
      <c r="C101" s="15"/>
      <c r="D101" s="15"/>
      <c r="E101" s="15"/>
      <c r="F101" s="15"/>
      <c r="H101" s="2"/>
      <c r="I101" s="2"/>
      <c r="J101" s="2"/>
      <c r="K101" s="2"/>
    </row>
    <row r="102" spans="3:11" s="1" customFormat="1" ht="15.75" customHeight="1" x14ac:dyDescent="0.2">
      <c r="C102" s="15"/>
      <c r="D102" s="15"/>
      <c r="E102" s="15"/>
      <c r="F102" s="15"/>
      <c r="H102" s="2"/>
      <c r="I102" s="2"/>
      <c r="J102" s="2"/>
      <c r="K102" s="2"/>
    </row>
    <row r="103" spans="3:11" s="1" customFormat="1" ht="15.75" customHeight="1" x14ac:dyDescent="0.2">
      <c r="C103" s="15"/>
      <c r="D103" s="15"/>
      <c r="E103" s="15"/>
      <c r="F103" s="15"/>
      <c r="H103" s="2"/>
      <c r="I103" s="2"/>
      <c r="J103" s="2"/>
      <c r="K103" s="2"/>
    </row>
    <row r="104" spans="3:11" s="1" customFormat="1" ht="15.75" customHeight="1" x14ac:dyDescent="0.2">
      <c r="C104" s="15"/>
      <c r="D104" s="15"/>
      <c r="E104" s="15"/>
      <c r="F104" s="15"/>
      <c r="H104" s="2"/>
      <c r="I104" s="2"/>
      <c r="J104" s="2"/>
      <c r="K104" s="2"/>
    </row>
    <row r="105" spans="3:11" s="1" customFormat="1" ht="15.75" customHeight="1" x14ac:dyDescent="0.2">
      <c r="C105" s="15"/>
      <c r="D105" s="15"/>
      <c r="E105" s="15"/>
      <c r="F105" s="15"/>
      <c r="H105" s="2"/>
      <c r="I105" s="2"/>
      <c r="J105" s="2"/>
      <c r="K105" s="2"/>
    </row>
    <row r="106" spans="3:11" s="1" customFormat="1" ht="15.75" customHeight="1" x14ac:dyDescent="0.2">
      <c r="C106" s="15"/>
      <c r="D106" s="15"/>
      <c r="E106" s="15"/>
      <c r="F106" s="15"/>
      <c r="H106" s="2"/>
      <c r="I106" s="2"/>
      <c r="J106" s="2"/>
      <c r="K106" s="2"/>
    </row>
    <row r="107" spans="3:11" s="1" customFormat="1" ht="15.75" customHeight="1" x14ac:dyDescent="0.2">
      <c r="C107" s="15"/>
      <c r="D107" s="15"/>
      <c r="E107" s="15"/>
      <c r="F107" s="15"/>
      <c r="H107" s="2"/>
      <c r="I107" s="2"/>
      <c r="J107" s="2"/>
      <c r="K107" s="2"/>
    </row>
    <row r="108" spans="3:11" s="1" customFormat="1" ht="15.75" customHeight="1" x14ac:dyDescent="0.2">
      <c r="C108" s="15"/>
      <c r="D108" s="15"/>
      <c r="E108" s="15"/>
      <c r="F108" s="15"/>
      <c r="H108" s="2"/>
      <c r="I108" s="2"/>
      <c r="J108" s="2"/>
      <c r="K108" s="2"/>
    </row>
    <row r="109" spans="3:11" s="1" customFormat="1" ht="15.75" customHeight="1" x14ac:dyDescent="0.2">
      <c r="C109" s="15"/>
      <c r="D109" s="15"/>
      <c r="E109" s="15"/>
      <c r="F109" s="15"/>
      <c r="H109" s="2"/>
      <c r="I109" s="2"/>
      <c r="J109" s="2"/>
      <c r="K109" s="2"/>
    </row>
    <row r="110" spans="3:11" s="1" customFormat="1" ht="15.75" customHeight="1" x14ac:dyDescent="0.2">
      <c r="C110" s="15"/>
      <c r="D110" s="15"/>
      <c r="E110" s="15"/>
      <c r="F110" s="15"/>
      <c r="H110" s="2"/>
      <c r="I110" s="2"/>
      <c r="J110" s="2"/>
      <c r="K110" s="2"/>
    </row>
    <row r="111" spans="3:11" s="1" customFormat="1" ht="15.75" customHeight="1" x14ac:dyDescent="0.2">
      <c r="C111" s="15"/>
      <c r="D111" s="15"/>
      <c r="E111" s="15"/>
      <c r="F111" s="15"/>
      <c r="H111" s="2"/>
      <c r="I111" s="2"/>
      <c r="J111" s="2"/>
      <c r="K111" s="2"/>
    </row>
    <row r="112" spans="3:11" s="1" customFormat="1" ht="15.75" customHeight="1" x14ac:dyDescent="0.2">
      <c r="C112" s="15"/>
      <c r="D112" s="15"/>
      <c r="E112" s="15"/>
      <c r="F112" s="15"/>
      <c r="H112" s="2"/>
      <c r="I112" s="2"/>
      <c r="J112" s="2"/>
      <c r="K112" s="2"/>
    </row>
    <row r="113" spans="3:11" s="1" customFormat="1" ht="15.75" customHeight="1" x14ac:dyDescent="0.2">
      <c r="C113" s="15"/>
      <c r="D113" s="15"/>
      <c r="E113" s="15"/>
      <c r="F113" s="15"/>
      <c r="H113" s="2"/>
      <c r="I113" s="2"/>
      <c r="J113" s="2"/>
      <c r="K113" s="2"/>
    </row>
    <row r="114" spans="3:11" s="1" customFormat="1" ht="15.75" customHeight="1" x14ac:dyDescent="0.2">
      <c r="C114" s="15"/>
      <c r="D114" s="15"/>
      <c r="E114" s="15"/>
      <c r="F114" s="15"/>
      <c r="H114" s="2"/>
      <c r="I114" s="2"/>
      <c r="J114" s="2"/>
      <c r="K114" s="2"/>
    </row>
    <row r="115" spans="3:11" s="1" customFormat="1" ht="15.75" customHeight="1" x14ac:dyDescent="0.2">
      <c r="C115" s="15"/>
      <c r="D115" s="15"/>
      <c r="E115" s="15"/>
      <c r="F115" s="15"/>
      <c r="H115" s="2"/>
      <c r="I115" s="2"/>
      <c r="J115" s="2"/>
      <c r="K115" s="2"/>
    </row>
    <row r="116" spans="3:11" s="1" customFormat="1" ht="15.75" customHeight="1" x14ac:dyDescent="0.2">
      <c r="C116" s="15"/>
      <c r="D116" s="15"/>
      <c r="E116" s="15"/>
      <c r="F116" s="15"/>
      <c r="H116" s="2"/>
      <c r="I116" s="2"/>
      <c r="J116" s="2"/>
      <c r="K116" s="2"/>
    </row>
    <row r="117" spans="3:11" s="1" customFormat="1" ht="15.75" customHeight="1" x14ac:dyDescent="0.2">
      <c r="C117" s="15"/>
      <c r="D117" s="15"/>
      <c r="E117" s="15"/>
      <c r="F117" s="15"/>
      <c r="H117" s="2"/>
      <c r="I117" s="2"/>
      <c r="J117" s="2"/>
      <c r="K117" s="2"/>
    </row>
    <row r="118" spans="3:11" s="1" customFormat="1" ht="15.75" customHeight="1" x14ac:dyDescent="0.2">
      <c r="C118" s="15"/>
      <c r="D118" s="15"/>
      <c r="E118" s="15"/>
      <c r="F118" s="15"/>
      <c r="H118" s="2"/>
      <c r="I118" s="2"/>
      <c r="J118" s="2"/>
      <c r="K118" s="2"/>
    </row>
    <row r="119" spans="3:11" s="1" customFormat="1" ht="15.75" customHeight="1" x14ac:dyDescent="0.2">
      <c r="C119" s="15"/>
      <c r="D119" s="15"/>
      <c r="E119" s="15"/>
      <c r="F119" s="15"/>
      <c r="H119" s="2"/>
      <c r="I119" s="2"/>
      <c r="J119" s="2"/>
      <c r="K119" s="2"/>
    </row>
    <row r="120" spans="3:11" s="1" customFormat="1" ht="15.75" customHeight="1" x14ac:dyDescent="0.2">
      <c r="C120" s="15"/>
      <c r="D120" s="15"/>
      <c r="E120" s="15"/>
      <c r="F120" s="15"/>
      <c r="H120" s="2"/>
      <c r="I120" s="2"/>
      <c r="J120" s="2"/>
      <c r="K120" s="2"/>
    </row>
    <row r="121" spans="3:11" s="1" customFormat="1" ht="15.75" customHeight="1" x14ac:dyDescent="0.2">
      <c r="C121" s="15"/>
      <c r="D121" s="15"/>
      <c r="E121" s="15"/>
      <c r="F121" s="15"/>
      <c r="H121" s="2"/>
      <c r="I121" s="2"/>
      <c r="J121" s="2"/>
      <c r="K121" s="2"/>
    </row>
    <row r="122" spans="3:11" s="1" customFormat="1" ht="15.75" customHeight="1" x14ac:dyDescent="0.2">
      <c r="C122" s="15"/>
      <c r="D122" s="15"/>
      <c r="E122" s="15"/>
      <c r="F122" s="15"/>
      <c r="H122" s="2"/>
      <c r="I122" s="2"/>
      <c r="J122" s="2"/>
      <c r="K122" s="2"/>
    </row>
    <row r="123" spans="3:11" s="1" customFormat="1" ht="15.75" customHeight="1" x14ac:dyDescent="0.2">
      <c r="C123" s="15"/>
      <c r="D123" s="15"/>
      <c r="E123" s="15"/>
      <c r="F123" s="15"/>
      <c r="H123" s="2"/>
      <c r="I123" s="2"/>
      <c r="J123" s="2"/>
      <c r="K123" s="2"/>
    </row>
    <row r="124" spans="3:11" s="1" customFormat="1" ht="15.75" customHeight="1" x14ac:dyDescent="0.2">
      <c r="C124" s="15"/>
      <c r="D124" s="15"/>
      <c r="E124" s="15"/>
      <c r="F124" s="15"/>
      <c r="H124" s="2"/>
      <c r="I124" s="2"/>
      <c r="J124" s="2"/>
      <c r="K124" s="2"/>
    </row>
    <row r="125" spans="3:11" s="1" customFormat="1" ht="15.75" customHeight="1" x14ac:dyDescent="0.2">
      <c r="C125" s="15"/>
      <c r="D125" s="15"/>
      <c r="E125" s="15"/>
      <c r="F125" s="15"/>
      <c r="H125" s="2"/>
      <c r="I125" s="2"/>
      <c r="J125" s="2"/>
      <c r="K125" s="2"/>
    </row>
    <row r="126" spans="3:11" s="1" customFormat="1" ht="15.75" customHeight="1" x14ac:dyDescent="0.2">
      <c r="C126" s="15"/>
      <c r="D126" s="15"/>
      <c r="E126" s="15"/>
      <c r="F126" s="15"/>
      <c r="H126" s="2"/>
      <c r="I126" s="2"/>
      <c r="J126" s="2"/>
      <c r="K126" s="2"/>
    </row>
    <row r="127" spans="3:11" s="1" customFormat="1" ht="15.75" customHeight="1" x14ac:dyDescent="0.2">
      <c r="C127" s="15"/>
      <c r="D127" s="15"/>
      <c r="E127" s="15"/>
      <c r="F127" s="15"/>
      <c r="H127" s="2"/>
      <c r="I127" s="2"/>
      <c r="J127" s="2"/>
      <c r="K127" s="2"/>
    </row>
    <row r="128" spans="3:11" s="1" customFormat="1" ht="15.75" customHeight="1" x14ac:dyDescent="0.2">
      <c r="C128" s="15"/>
      <c r="D128" s="15"/>
      <c r="E128" s="15"/>
      <c r="F128" s="15"/>
      <c r="H128" s="2"/>
      <c r="I128" s="2"/>
      <c r="J128" s="2"/>
      <c r="K128" s="2"/>
    </row>
    <row r="129" spans="3:11" s="1" customFormat="1" ht="15.75" customHeight="1" x14ac:dyDescent="0.2">
      <c r="C129" s="15"/>
      <c r="D129" s="15"/>
      <c r="E129" s="15"/>
      <c r="F129" s="15"/>
      <c r="H129" s="2"/>
      <c r="I129" s="2"/>
      <c r="J129" s="2"/>
      <c r="K129" s="2"/>
    </row>
    <row r="130" spans="3:11" s="1" customFormat="1" ht="15.75" customHeight="1" x14ac:dyDescent="0.2">
      <c r="C130" s="15"/>
      <c r="D130" s="15"/>
      <c r="E130" s="15"/>
      <c r="F130" s="15"/>
      <c r="H130" s="2"/>
      <c r="I130" s="2"/>
      <c r="J130" s="2"/>
      <c r="K130" s="2"/>
    </row>
    <row r="131" spans="3:11" s="1" customFormat="1" ht="15.75" customHeight="1" x14ac:dyDescent="0.2">
      <c r="C131" s="15"/>
      <c r="D131" s="15"/>
      <c r="E131" s="15"/>
      <c r="F131" s="15"/>
      <c r="H131" s="2"/>
      <c r="I131" s="2"/>
      <c r="J131" s="2"/>
      <c r="K131" s="2"/>
    </row>
    <row r="132" spans="3:11" s="1" customFormat="1" ht="15.75" customHeight="1" x14ac:dyDescent="0.2">
      <c r="C132" s="15"/>
      <c r="D132" s="15"/>
      <c r="E132" s="15"/>
      <c r="F132" s="15"/>
      <c r="H132" s="2"/>
      <c r="I132" s="2"/>
      <c r="J132" s="2"/>
      <c r="K132" s="2"/>
    </row>
    <row r="133" spans="3:11" s="1" customFormat="1" ht="15.75" customHeight="1" x14ac:dyDescent="0.2">
      <c r="C133" s="15"/>
      <c r="D133" s="15"/>
      <c r="E133" s="15"/>
      <c r="F133" s="15"/>
      <c r="H133" s="2"/>
      <c r="I133" s="2"/>
      <c r="J133" s="2"/>
      <c r="K133" s="2"/>
    </row>
    <row r="134" spans="3:11" s="1" customFormat="1" ht="15.75" customHeight="1" x14ac:dyDescent="0.2">
      <c r="C134" s="15"/>
      <c r="D134" s="15"/>
      <c r="E134" s="15"/>
      <c r="F134" s="15"/>
      <c r="H134" s="2"/>
      <c r="I134" s="2"/>
      <c r="J134" s="2"/>
      <c r="K134" s="2"/>
    </row>
    <row r="135" spans="3:11" s="1" customFormat="1" ht="15.75" customHeight="1" x14ac:dyDescent="0.2">
      <c r="C135" s="15"/>
      <c r="D135" s="15"/>
      <c r="E135" s="15"/>
      <c r="F135" s="15"/>
      <c r="H135" s="2"/>
      <c r="I135" s="2"/>
      <c r="J135" s="2"/>
      <c r="K135" s="2"/>
    </row>
    <row r="136" spans="3:11" s="1" customFormat="1" ht="15.75" customHeight="1" x14ac:dyDescent="0.2">
      <c r="C136" s="15"/>
      <c r="D136" s="15"/>
      <c r="E136" s="15"/>
      <c r="F136" s="15"/>
      <c r="H136" s="2"/>
      <c r="I136" s="2"/>
      <c r="J136" s="2"/>
      <c r="K136" s="2"/>
    </row>
    <row r="137" spans="3:11" s="1" customFormat="1" ht="15.75" customHeight="1" x14ac:dyDescent="0.2">
      <c r="C137" s="15"/>
      <c r="D137" s="15"/>
      <c r="E137" s="15"/>
      <c r="F137" s="15"/>
      <c r="H137" s="2"/>
      <c r="I137" s="2"/>
      <c r="J137" s="2"/>
      <c r="K137" s="2"/>
    </row>
    <row r="138" spans="3:11" s="1" customFormat="1" ht="15.75" customHeight="1" x14ac:dyDescent="0.2">
      <c r="C138" s="15"/>
      <c r="D138" s="15"/>
      <c r="E138" s="15"/>
      <c r="F138" s="15"/>
      <c r="H138" s="2"/>
      <c r="I138" s="2"/>
      <c r="J138" s="2"/>
      <c r="K138" s="2"/>
    </row>
    <row r="139" spans="3:11" s="1" customFormat="1" ht="15.75" customHeight="1" x14ac:dyDescent="0.2">
      <c r="C139" s="15"/>
      <c r="D139" s="15"/>
      <c r="E139" s="15"/>
      <c r="F139" s="15"/>
      <c r="H139" s="2"/>
      <c r="I139" s="2"/>
      <c r="J139" s="2"/>
      <c r="K139" s="2"/>
    </row>
    <row r="140" spans="3:11" s="1" customFormat="1" ht="15.75" customHeight="1" x14ac:dyDescent="0.2">
      <c r="C140" s="15"/>
      <c r="D140" s="15"/>
      <c r="E140" s="15"/>
      <c r="F140" s="15"/>
      <c r="H140" s="2"/>
      <c r="I140" s="2"/>
      <c r="J140" s="2"/>
      <c r="K140" s="2"/>
    </row>
    <row r="141" spans="3:11" s="1" customFormat="1" ht="15.75" customHeight="1" x14ac:dyDescent="0.2">
      <c r="C141" s="15"/>
      <c r="D141" s="15"/>
      <c r="E141" s="15"/>
      <c r="F141" s="15"/>
      <c r="H141" s="2"/>
      <c r="I141" s="2"/>
      <c r="J141" s="2"/>
      <c r="K141" s="2"/>
    </row>
    <row r="142" spans="3:11" s="1" customFormat="1" ht="15.75" customHeight="1" x14ac:dyDescent="0.2">
      <c r="C142" s="15"/>
      <c r="D142" s="15"/>
      <c r="E142" s="15"/>
      <c r="F142" s="15"/>
      <c r="H142" s="2"/>
      <c r="I142" s="2"/>
      <c r="J142" s="2"/>
      <c r="K142" s="2"/>
    </row>
    <row r="143" spans="3:11" s="1" customFormat="1" ht="15.75" customHeight="1" x14ac:dyDescent="0.2">
      <c r="C143" s="15"/>
      <c r="D143" s="15"/>
      <c r="E143" s="15"/>
      <c r="F143" s="15"/>
      <c r="H143" s="2"/>
      <c r="I143" s="2"/>
      <c r="J143" s="2"/>
      <c r="K143" s="2"/>
    </row>
    <row r="144" spans="3:11" s="1" customFormat="1" ht="15.75" customHeight="1" x14ac:dyDescent="0.2">
      <c r="C144" s="15"/>
      <c r="D144" s="15"/>
      <c r="E144" s="15"/>
      <c r="F144" s="15"/>
      <c r="H144" s="2"/>
      <c r="I144" s="2"/>
      <c r="J144" s="2"/>
      <c r="K144" s="2"/>
    </row>
    <row r="145" spans="3:11" s="1" customFormat="1" ht="15.75" customHeight="1" x14ac:dyDescent="0.2">
      <c r="C145" s="15"/>
      <c r="D145" s="15"/>
      <c r="E145" s="15"/>
      <c r="F145" s="15"/>
      <c r="H145" s="2"/>
      <c r="I145" s="2"/>
      <c r="J145" s="2"/>
      <c r="K145" s="2"/>
    </row>
    <row r="146" spans="3:11" s="1" customFormat="1" ht="15.75" customHeight="1" x14ac:dyDescent="0.2">
      <c r="C146" s="15"/>
      <c r="D146" s="15"/>
      <c r="E146" s="15"/>
      <c r="F146" s="15"/>
      <c r="H146" s="2"/>
      <c r="I146" s="2"/>
      <c r="J146" s="2"/>
      <c r="K146" s="2"/>
    </row>
    <row r="147" spans="3:11" s="1" customFormat="1" ht="15.75" customHeight="1" x14ac:dyDescent="0.2">
      <c r="C147" s="15"/>
      <c r="D147" s="15"/>
      <c r="E147" s="15"/>
      <c r="F147" s="15"/>
      <c r="H147" s="2"/>
      <c r="I147" s="2"/>
      <c r="J147" s="2"/>
      <c r="K147" s="2"/>
    </row>
    <row r="148" spans="3:11" s="1" customFormat="1" ht="15.75" customHeight="1" x14ac:dyDescent="0.2">
      <c r="C148" s="15"/>
      <c r="D148" s="15"/>
      <c r="E148" s="15"/>
      <c r="F148" s="15"/>
      <c r="H148" s="2"/>
      <c r="I148" s="2"/>
      <c r="J148" s="2"/>
      <c r="K148" s="2"/>
    </row>
    <row r="149" spans="3:11" s="1" customFormat="1" ht="15.75" customHeight="1" x14ac:dyDescent="0.2">
      <c r="C149" s="15"/>
      <c r="D149" s="15"/>
      <c r="E149" s="15"/>
      <c r="F149" s="15"/>
      <c r="H149" s="2"/>
      <c r="I149" s="2"/>
      <c r="J149" s="2"/>
      <c r="K149" s="2"/>
    </row>
    <row r="150" spans="3:11" s="1" customFormat="1" ht="15.75" customHeight="1" x14ac:dyDescent="0.2">
      <c r="C150" s="15"/>
      <c r="D150" s="15"/>
      <c r="E150" s="15"/>
      <c r="F150" s="15"/>
      <c r="H150" s="2"/>
      <c r="I150" s="2"/>
      <c r="J150" s="2"/>
      <c r="K150" s="2"/>
    </row>
    <row r="151" spans="3:11" s="1" customFormat="1" ht="15.75" customHeight="1" x14ac:dyDescent="0.2">
      <c r="C151" s="15"/>
      <c r="D151" s="15"/>
      <c r="E151" s="15"/>
      <c r="F151" s="15"/>
      <c r="H151" s="2"/>
      <c r="I151" s="2"/>
      <c r="J151" s="2"/>
      <c r="K151" s="2"/>
    </row>
    <row r="152" spans="3:11" s="1" customFormat="1" ht="15.75" customHeight="1" x14ac:dyDescent="0.2">
      <c r="C152" s="15"/>
      <c r="D152" s="15"/>
      <c r="E152" s="15"/>
      <c r="F152" s="15"/>
      <c r="H152" s="2"/>
      <c r="I152" s="2"/>
      <c r="J152" s="2"/>
      <c r="K152" s="2"/>
    </row>
    <row r="153" spans="3:11" s="1" customFormat="1" ht="15.75" customHeight="1" x14ac:dyDescent="0.2">
      <c r="C153" s="15"/>
      <c r="D153" s="15"/>
      <c r="E153" s="15"/>
      <c r="F153" s="15"/>
      <c r="H153" s="2"/>
      <c r="I153" s="2"/>
      <c r="J153" s="2"/>
      <c r="K153" s="2"/>
    </row>
    <row r="154" spans="3:11" s="1" customFormat="1" ht="15.75" customHeight="1" x14ac:dyDescent="0.2">
      <c r="C154" s="15"/>
      <c r="D154" s="15"/>
      <c r="E154" s="15"/>
      <c r="F154" s="15"/>
      <c r="H154" s="2"/>
      <c r="I154" s="2"/>
      <c r="J154" s="2"/>
      <c r="K154" s="2"/>
    </row>
    <row r="155" spans="3:11" s="1" customFormat="1" ht="15.75" customHeight="1" x14ac:dyDescent="0.2">
      <c r="C155" s="15"/>
      <c r="D155" s="15"/>
      <c r="E155" s="15"/>
      <c r="F155" s="15"/>
      <c r="H155" s="2"/>
      <c r="I155" s="2"/>
      <c r="J155" s="2"/>
      <c r="K155" s="2"/>
    </row>
    <row r="156" spans="3:11" s="1" customFormat="1" ht="15.75" customHeight="1" x14ac:dyDescent="0.2">
      <c r="C156" s="15"/>
      <c r="D156" s="15"/>
      <c r="E156" s="15"/>
      <c r="F156" s="15"/>
      <c r="H156" s="2"/>
      <c r="I156" s="2"/>
      <c r="J156" s="2"/>
      <c r="K156" s="2"/>
    </row>
    <row r="157" spans="3:11" s="1" customFormat="1" ht="15.75" customHeight="1" x14ac:dyDescent="0.2">
      <c r="C157" s="15"/>
      <c r="D157" s="15"/>
      <c r="E157" s="15"/>
      <c r="F157" s="15"/>
      <c r="H157" s="2"/>
      <c r="I157" s="2"/>
      <c r="J157" s="2"/>
      <c r="K157" s="2"/>
    </row>
    <row r="158" spans="3:11" s="1" customFormat="1" ht="15.75" customHeight="1" x14ac:dyDescent="0.2">
      <c r="C158" s="15"/>
      <c r="D158" s="15"/>
      <c r="E158" s="15"/>
      <c r="F158" s="15"/>
      <c r="H158" s="2"/>
      <c r="I158" s="2"/>
      <c r="J158" s="2"/>
      <c r="K158" s="2"/>
    </row>
    <row r="159" spans="3:11" s="1" customFormat="1" ht="15.75" customHeight="1" x14ac:dyDescent="0.2">
      <c r="C159" s="15"/>
      <c r="D159" s="15"/>
      <c r="E159" s="15"/>
      <c r="F159" s="15"/>
      <c r="H159" s="2"/>
      <c r="I159" s="2"/>
      <c r="J159" s="2"/>
      <c r="K159" s="2"/>
    </row>
    <row r="160" spans="3:11" s="1" customFormat="1" ht="15.75" customHeight="1" x14ac:dyDescent="0.2">
      <c r="C160" s="15"/>
      <c r="D160" s="15"/>
      <c r="E160" s="15"/>
      <c r="F160" s="15"/>
      <c r="H160" s="2"/>
      <c r="I160" s="2"/>
      <c r="J160" s="2"/>
      <c r="K160" s="2"/>
    </row>
    <row r="161" spans="3:11" s="1" customFormat="1" ht="15.75" customHeight="1" x14ac:dyDescent="0.2">
      <c r="C161" s="15"/>
      <c r="D161" s="15"/>
      <c r="E161" s="15"/>
      <c r="F161" s="15"/>
      <c r="H161" s="2"/>
      <c r="I161" s="2"/>
      <c r="J161" s="2"/>
      <c r="K161" s="2"/>
    </row>
    <row r="162" spans="3:11" s="1" customFormat="1" ht="15.75" customHeight="1" x14ac:dyDescent="0.2">
      <c r="C162" s="15"/>
      <c r="D162" s="15"/>
      <c r="E162" s="15"/>
      <c r="F162" s="15"/>
      <c r="H162" s="2"/>
      <c r="I162" s="2"/>
      <c r="J162" s="2"/>
      <c r="K162" s="2"/>
    </row>
    <row r="163" spans="3:11" s="1" customFormat="1" ht="15.75" customHeight="1" x14ac:dyDescent="0.2">
      <c r="C163" s="15"/>
      <c r="D163" s="15"/>
      <c r="E163" s="15"/>
      <c r="F163" s="15"/>
      <c r="H163" s="2"/>
      <c r="I163" s="2"/>
      <c r="J163" s="2"/>
      <c r="K163" s="2"/>
    </row>
    <row r="164" spans="3:11" s="1" customFormat="1" ht="15.75" customHeight="1" x14ac:dyDescent="0.2">
      <c r="C164" s="15"/>
      <c r="D164" s="15"/>
      <c r="E164" s="15"/>
      <c r="F164" s="15"/>
      <c r="H164" s="2"/>
      <c r="I164" s="2"/>
      <c r="J164" s="2"/>
      <c r="K164" s="2"/>
    </row>
    <row r="165" spans="3:11" s="1" customFormat="1" ht="15.75" customHeight="1" x14ac:dyDescent="0.2">
      <c r="C165" s="15"/>
      <c r="D165" s="15"/>
      <c r="E165" s="15"/>
      <c r="F165" s="15"/>
      <c r="H165" s="2"/>
      <c r="I165" s="2"/>
      <c r="J165" s="2"/>
      <c r="K165" s="2"/>
    </row>
    <row r="166" spans="3:11" s="1" customFormat="1" ht="15.75" customHeight="1" x14ac:dyDescent="0.2">
      <c r="C166" s="15"/>
      <c r="D166" s="15"/>
      <c r="E166" s="15"/>
      <c r="F166" s="15"/>
      <c r="H166" s="2"/>
      <c r="I166" s="2"/>
      <c r="J166" s="2"/>
      <c r="K166" s="2"/>
    </row>
    <row r="167" spans="3:11" s="1" customFormat="1" ht="15.75" customHeight="1" x14ac:dyDescent="0.2">
      <c r="C167" s="15"/>
      <c r="D167" s="15"/>
      <c r="E167" s="15"/>
      <c r="F167" s="15"/>
      <c r="H167" s="2"/>
      <c r="I167" s="2"/>
      <c r="J167" s="2"/>
      <c r="K167" s="2"/>
    </row>
    <row r="168" spans="3:11" s="1" customFormat="1" ht="15.75" customHeight="1" x14ac:dyDescent="0.2">
      <c r="C168" s="15"/>
      <c r="D168" s="15"/>
      <c r="E168" s="15"/>
      <c r="F168" s="15"/>
      <c r="H168" s="2"/>
      <c r="I168" s="2"/>
      <c r="J168" s="2"/>
      <c r="K168" s="2"/>
    </row>
    <row r="169" spans="3:11" s="1" customFormat="1" ht="15.75" customHeight="1" x14ac:dyDescent="0.2">
      <c r="C169" s="15"/>
      <c r="D169" s="15"/>
      <c r="E169" s="15"/>
      <c r="F169" s="15"/>
      <c r="H169" s="2"/>
      <c r="I169" s="2"/>
      <c r="J169" s="2"/>
      <c r="K169" s="2"/>
    </row>
    <row r="170" spans="3:11" s="1" customFormat="1" ht="15.75" customHeight="1" x14ac:dyDescent="0.2">
      <c r="C170" s="15"/>
      <c r="D170" s="15"/>
      <c r="E170" s="15"/>
      <c r="F170" s="15"/>
      <c r="H170" s="2"/>
      <c r="I170" s="2"/>
      <c r="J170" s="2"/>
      <c r="K170" s="2"/>
    </row>
    <row r="171" spans="3:11" s="1" customFormat="1" ht="15.75" customHeight="1" x14ac:dyDescent="0.2">
      <c r="C171" s="15"/>
      <c r="D171" s="15"/>
      <c r="E171" s="15"/>
      <c r="F171" s="15"/>
      <c r="H171" s="2"/>
      <c r="I171" s="2"/>
      <c r="J171" s="2"/>
      <c r="K171" s="2"/>
    </row>
    <row r="172" spans="3:11" s="1" customFormat="1" ht="15.75" customHeight="1" x14ac:dyDescent="0.2">
      <c r="C172" s="15"/>
      <c r="D172" s="15"/>
      <c r="E172" s="15"/>
      <c r="F172" s="15"/>
      <c r="H172" s="2"/>
      <c r="I172" s="2"/>
      <c r="J172" s="2"/>
      <c r="K172" s="2"/>
    </row>
    <row r="173" spans="3:11" s="1" customFormat="1" ht="15.75" customHeight="1" x14ac:dyDescent="0.2">
      <c r="C173" s="15"/>
      <c r="D173" s="15"/>
      <c r="E173" s="15"/>
      <c r="F173" s="15"/>
      <c r="H173" s="2"/>
      <c r="I173" s="2"/>
      <c r="J173" s="2"/>
      <c r="K173" s="2"/>
    </row>
    <row r="174" spans="3:11" s="1" customFormat="1" ht="15.75" customHeight="1" x14ac:dyDescent="0.2">
      <c r="C174" s="15"/>
      <c r="D174" s="15"/>
      <c r="E174" s="15"/>
      <c r="F174" s="15"/>
      <c r="H174" s="2"/>
      <c r="I174" s="2"/>
      <c r="J174" s="2"/>
      <c r="K174" s="2"/>
    </row>
    <row r="175" spans="3:11" s="1" customFormat="1" ht="15.75" customHeight="1" x14ac:dyDescent="0.2">
      <c r="C175" s="15"/>
      <c r="D175" s="15"/>
      <c r="E175" s="15"/>
      <c r="F175" s="15"/>
      <c r="H175" s="2"/>
      <c r="I175" s="2"/>
      <c r="J175" s="2"/>
      <c r="K175" s="2"/>
    </row>
    <row r="176" spans="3:11" s="1" customFormat="1" ht="15.75" customHeight="1" x14ac:dyDescent="0.2">
      <c r="C176" s="15"/>
      <c r="D176" s="15"/>
      <c r="E176" s="15"/>
      <c r="F176" s="15"/>
      <c r="H176" s="2"/>
      <c r="I176" s="2"/>
      <c r="J176" s="2"/>
      <c r="K176" s="2"/>
    </row>
    <row r="177" spans="3:11" s="1" customFormat="1" ht="15.75" customHeight="1" x14ac:dyDescent="0.2">
      <c r="C177" s="15"/>
      <c r="D177" s="15"/>
      <c r="E177" s="15"/>
      <c r="F177" s="15"/>
      <c r="H177" s="2"/>
      <c r="I177" s="2"/>
      <c r="J177" s="2"/>
      <c r="K177" s="2"/>
    </row>
    <row r="178" spans="3:11" s="1" customFormat="1" ht="15.75" customHeight="1" x14ac:dyDescent="0.2">
      <c r="C178" s="15"/>
      <c r="D178" s="15"/>
      <c r="E178" s="15"/>
      <c r="F178" s="15"/>
      <c r="H178" s="2"/>
      <c r="I178" s="2"/>
      <c r="J178" s="2"/>
      <c r="K178" s="2"/>
    </row>
    <row r="179" spans="3:11" s="1" customFormat="1" ht="15.75" customHeight="1" x14ac:dyDescent="0.2">
      <c r="C179" s="15"/>
      <c r="D179" s="15"/>
      <c r="E179" s="15"/>
      <c r="F179" s="15"/>
      <c r="H179" s="2"/>
      <c r="I179" s="2"/>
      <c r="J179" s="2"/>
      <c r="K179" s="2"/>
    </row>
    <row r="180" spans="3:11" s="1" customFormat="1" ht="15.75" customHeight="1" x14ac:dyDescent="0.2">
      <c r="C180" s="15"/>
      <c r="D180" s="15"/>
      <c r="E180" s="15"/>
      <c r="F180" s="15"/>
      <c r="H180" s="2"/>
      <c r="I180" s="2"/>
      <c r="J180" s="2"/>
      <c r="K180" s="2"/>
    </row>
    <row r="181" spans="3:11" s="1" customFormat="1" ht="15.75" customHeight="1" x14ac:dyDescent="0.2">
      <c r="C181" s="15"/>
      <c r="D181" s="15"/>
      <c r="E181" s="15"/>
      <c r="F181" s="15"/>
      <c r="H181" s="2"/>
      <c r="I181" s="2"/>
      <c r="J181" s="2"/>
      <c r="K181" s="2"/>
    </row>
    <row r="182" spans="3:11" s="1" customFormat="1" ht="15.75" customHeight="1" x14ac:dyDescent="0.2">
      <c r="C182" s="15"/>
      <c r="D182" s="15"/>
      <c r="E182" s="15"/>
      <c r="F182" s="15"/>
      <c r="H182" s="2"/>
      <c r="I182" s="2"/>
      <c r="J182" s="2"/>
      <c r="K182" s="2"/>
    </row>
    <row r="183" spans="3:11" s="1" customFormat="1" ht="15.75" customHeight="1" x14ac:dyDescent="0.2">
      <c r="C183" s="15"/>
      <c r="D183" s="15"/>
      <c r="E183" s="15"/>
      <c r="F183" s="15"/>
      <c r="H183" s="2"/>
      <c r="I183" s="2"/>
      <c r="J183" s="2"/>
      <c r="K183" s="2"/>
    </row>
    <row r="184" spans="3:11" s="1" customFormat="1" ht="15.75" customHeight="1" x14ac:dyDescent="0.2">
      <c r="C184" s="15"/>
      <c r="D184" s="15"/>
      <c r="E184" s="15"/>
      <c r="F184" s="15"/>
      <c r="H184" s="2"/>
      <c r="I184" s="2"/>
      <c r="J184" s="2"/>
      <c r="K184" s="2"/>
    </row>
    <row r="185" spans="3:11" s="1" customFormat="1" ht="15.75" customHeight="1" x14ac:dyDescent="0.2">
      <c r="C185" s="15"/>
      <c r="D185" s="15"/>
      <c r="E185" s="15"/>
      <c r="F185" s="15"/>
      <c r="H185" s="2"/>
      <c r="I185" s="2"/>
      <c r="J185" s="2"/>
      <c r="K185" s="2"/>
    </row>
    <row r="186" spans="3:11" s="1" customFormat="1" ht="15.75" customHeight="1" x14ac:dyDescent="0.2">
      <c r="C186" s="15"/>
      <c r="D186" s="15"/>
      <c r="E186" s="15"/>
      <c r="F186" s="15"/>
      <c r="H186" s="2"/>
      <c r="I186" s="2"/>
      <c r="J186" s="2"/>
      <c r="K186" s="2"/>
    </row>
    <row r="187" spans="3:11" s="1" customFormat="1" ht="15.75" customHeight="1" x14ac:dyDescent="0.2">
      <c r="C187" s="15"/>
      <c r="D187" s="15"/>
      <c r="E187" s="15"/>
      <c r="F187" s="15"/>
      <c r="H187" s="2"/>
      <c r="I187" s="2"/>
      <c r="J187" s="2"/>
      <c r="K187" s="2"/>
    </row>
    <row r="188" spans="3:11" ht="15.75" customHeight="1" x14ac:dyDescent="0.2"/>
    <row r="189" spans="3:11" ht="15.75" customHeight="1" x14ac:dyDescent="0.2"/>
    <row r="190" spans="3:11" ht="15.75" customHeight="1" x14ac:dyDescent="0.2"/>
    <row r="191" spans="3:11" ht="15.75" customHeight="1" x14ac:dyDescent="0.2"/>
    <row r="192" spans="3:11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</sheetData>
  <sheetProtection algorithmName="SHA-512" hashValue="lDNwdnizh7PuPJZpsnw7spG59/d3XQxtxRcgC/OQ42mAYPIcbE0/f6pLb5fakLtxm70KRQmHkPmd10YZ3tRdkA==" saltValue="Bla1Ch+W05DOmUPdepktDQ==" spinCount="100000" sheet="1" objects="1" scenarios="1" selectLockedCells="1"/>
  <customSheetViews>
    <customSheetView guid="{C677C0E1-0DF1-40D3-AEBE-CE5C0E2221F0}" scale="85" showGridLines="0" hiddenColumns="1">
      <selection sqref="A1:IV65536"/>
      <pageMargins left="0" right="0" top="0" bottom="0" header="0" footer="0"/>
      <pageSetup paperSize="9" orientation="portrait" r:id="rId1"/>
      <headerFooter alignWithMargins="0">
        <oddFooter>&amp;L&amp;8&amp;F, &amp;D&amp;C&amp;8&amp;A&amp;R&amp;8FMA</oddFooter>
      </headerFooter>
    </customSheetView>
  </customSheetViews>
  <mergeCells count="10">
    <mergeCell ref="B39:B42"/>
    <mergeCell ref="B18:B21"/>
    <mergeCell ref="B22:B25"/>
    <mergeCell ref="B14:B17"/>
    <mergeCell ref="B31:B34"/>
    <mergeCell ref="C9:E9"/>
    <mergeCell ref="A5:K5"/>
    <mergeCell ref="B11:G11"/>
    <mergeCell ref="B27:G27"/>
    <mergeCell ref="B35:B38"/>
  </mergeCells>
  <phoneticPr fontId="2" type="noConversion"/>
  <pageMargins left="0.78740157480314965" right="0.19685039370078741" top="0.78740157480314965" bottom="0.59055118110236227" header="0.19685039370078741" footer="0.31496062992125984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718B-A218-4310-8CBC-46575CC8F42B}">
  <sheetPr>
    <tabColor rgb="FF00B0F0"/>
  </sheetPr>
  <dimension ref="B1:L340"/>
  <sheetViews>
    <sheetView showGridLines="0" showRowColHeaders="0" tabSelected="1" zoomScaleNormal="100" workbookViewId="0">
      <selection activeCell="D7" sqref="D7"/>
    </sheetView>
  </sheetViews>
  <sheetFormatPr baseColWidth="10" defaultColWidth="10" defaultRowHeight="15" x14ac:dyDescent="0.2"/>
  <cols>
    <col min="1" max="1" width="5.375" style="17" customWidth="1"/>
    <col min="2" max="2" width="13.125" style="17" customWidth="1"/>
    <col min="3" max="3" width="9.5" style="17" customWidth="1"/>
    <col min="4" max="4" width="6.625" style="16" customWidth="1"/>
    <col min="5" max="5" width="6.625" style="16" hidden="1" customWidth="1"/>
    <col min="6" max="7" width="10.625" style="16" customWidth="1"/>
    <col min="8" max="8" width="8.625" style="17" bestFit="1" customWidth="1"/>
    <col min="9" max="9" width="4.875" style="39" customWidth="1"/>
    <col min="10" max="10" width="12" style="39" customWidth="1"/>
    <col min="11" max="11" width="6.125" style="39" customWidth="1"/>
    <col min="12" max="12" width="3.625" style="39" customWidth="1"/>
    <col min="13" max="16384" width="10" style="17"/>
  </cols>
  <sheetData>
    <row r="1" spans="2:12" s="1" customFormat="1" ht="12" customHeight="1" x14ac:dyDescent="0.25">
      <c r="B1" s="162"/>
      <c r="C1" s="163"/>
      <c r="D1" s="164"/>
      <c r="E1" s="164"/>
      <c r="F1" s="164"/>
      <c r="G1" s="164"/>
      <c r="H1" s="164"/>
      <c r="I1" s="165"/>
      <c r="J1" s="165"/>
      <c r="K1" s="165"/>
      <c r="L1" s="166"/>
    </row>
    <row r="2" spans="2:12" s="1" customFormat="1" ht="21.75" customHeight="1" x14ac:dyDescent="0.25">
      <c r="B2" s="215" t="s">
        <v>74</v>
      </c>
      <c r="C2" s="216"/>
      <c r="D2" s="215"/>
      <c r="E2" s="169"/>
      <c r="F2" s="215"/>
      <c r="G2" s="169"/>
      <c r="H2" s="169"/>
      <c r="I2" s="170"/>
      <c r="J2" s="170"/>
      <c r="K2" s="170"/>
      <c r="L2" s="171"/>
    </row>
    <row r="3" spans="2:12" s="1" customFormat="1" ht="18" customHeight="1" x14ac:dyDescent="0.25">
      <c r="B3" s="167"/>
      <c r="C3" s="168"/>
      <c r="D3" s="169"/>
      <c r="E3" s="169"/>
      <c r="F3" s="169"/>
      <c r="G3" s="169"/>
      <c r="H3" s="169"/>
      <c r="I3" s="170"/>
      <c r="J3" s="170"/>
      <c r="K3" s="170"/>
      <c r="L3" s="171"/>
    </row>
    <row r="4" spans="2:12" s="1" customFormat="1" ht="15.75" customHeight="1" x14ac:dyDescent="0.25">
      <c r="B4" s="167"/>
      <c r="C4" s="168" t="s">
        <v>1</v>
      </c>
      <c r="D4" s="169"/>
      <c r="E4" s="169"/>
      <c r="F4" s="169"/>
      <c r="G4" s="169"/>
      <c r="H4" s="169"/>
      <c r="I4" s="170"/>
      <c r="J4" s="170"/>
      <c r="K4" s="170"/>
      <c r="L4" s="171"/>
    </row>
    <row r="5" spans="2:12" s="1" customFormat="1" ht="21.75" customHeight="1" x14ac:dyDescent="0.2">
      <c r="B5" s="692" t="s">
        <v>2</v>
      </c>
      <c r="C5" s="693"/>
      <c r="D5" s="693"/>
      <c r="E5" s="693"/>
      <c r="F5" s="693"/>
      <c r="G5" s="693"/>
      <c r="H5" s="693"/>
      <c r="I5" s="693"/>
      <c r="J5" s="693"/>
      <c r="K5" s="693"/>
      <c r="L5" s="694"/>
    </row>
    <row r="6" spans="2:12" s="1" customFormat="1" ht="10.5" customHeight="1" x14ac:dyDescent="0.25">
      <c r="B6" s="167"/>
      <c r="C6" s="169"/>
      <c r="D6" s="169"/>
      <c r="E6" s="169"/>
      <c r="F6" s="172"/>
      <c r="G6" s="169"/>
      <c r="H6" s="169"/>
      <c r="I6" s="170"/>
      <c r="J6" s="170"/>
      <c r="K6" s="170"/>
      <c r="L6" s="171"/>
    </row>
    <row r="7" spans="2:12" s="1" customFormat="1" ht="19.5" customHeight="1" x14ac:dyDescent="0.35">
      <c r="B7" s="167"/>
      <c r="C7" s="173" t="s">
        <v>3</v>
      </c>
      <c r="D7" s="105">
        <v>55</v>
      </c>
      <c r="E7" s="168" t="s">
        <v>4</v>
      </c>
      <c r="F7" s="168" t="s">
        <v>4</v>
      </c>
      <c r="G7" s="173" t="s">
        <v>5</v>
      </c>
      <c r="H7" s="105">
        <v>45</v>
      </c>
      <c r="I7" s="168" t="s">
        <v>4</v>
      </c>
      <c r="J7" s="121" t="s">
        <v>6</v>
      </c>
      <c r="K7" s="105">
        <v>20</v>
      </c>
      <c r="L7" s="174" t="s">
        <v>4</v>
      </c>
    </row>
    <row r="8" spans="2:12" s="1" customFormat="1" ht="8.25" customHeight="1" x14ac:dyDescent="0.25">
      <c r="B8" s="167"/>
      <c r="C8" s="169"/>
      <c r="D8" s="169"/>
      <c r="E8" s="169"/>
      <c r="F8" s="172"/>
      <c r="G8" s="172"/>
      <c r="H8" s="172"/>
      <c r="I8" s="170"/>
      <c r="J8" s="170"/>
      <c r="K8" s="170"/>
      <c r="L8" s="171"/>
    </row>
    <row r="9" spans="2:12" s="1" customFormat="1" ht="23.25" customHeight="1" x14ac:dyDescent="0.25">
      <c r="B9" s="167"/>
      <c r="C9" s="169"/>
      <c r="D9" s="127" t="s">
        <v>7</v>
      </c>
      <c r="E9" s="691">
        <f>(D7-H7)/(LN((D7-K7)/(H7-K7)))</f>
        <v>29.720134119884619</v>
      </c>
      <c r="F9" s="691"/>
      <c r="G9" s="691"/>
      <c r="H9" s="128" t="s">
        <v>4</v>
      </c>
      <c r="I9" s="170"/>
      <c r="J9" s="170"/>
      <c r="K9" s="170"/>
      <c r="L9" s="171"/>
    </row>
    <row r="10" spans="2:12" s="1" customFormat="1" ht="6.75" customHeight="1" x14ac:dyDescent="0.25">
      <c r="B10" s="167"/>
      <c r="C10" s="169"/>
      <c r="D10" s="169"/>
      <c r="E10" s="169"/>
      <c r="F10" s="169"/>
      <c r="G10" s="175"/>
      <c r="H10" s="169"/>
      <c r="I10" s="170"/>
      <c r="J10" s="170"/>
      <c r="K10" s="170"/>
      <c r="L10" s="171"/>
    </row>
    <row r="11" spans="2:12" s="1" customFormat="1" ht="15.75" customHeight="1" x14ac:dyDescent="0.25">
      <c r="B11" s="176"/>
      <c r="C11" s="695" t="s">
        <v>18</v>
      </c>
      <c r="D11" s="696"/>
      <c r="E11" s="696"/>
      <c r="F11" s="696"/>
      <c r="G11" s="696"/>
      <c r="H11" s="697"/>
      <c r="I11" s="177"/>
      <c r="J11" s="177"/>
      <c r="K11" s="177"/>
      <c r="L11" s="178"/>
    </row>
    <row r="12" spans="2:12" s="1" customFormat="1" ht="15.75" customHeight="1" x14ac:dyDescent="0.2">
      <c r="B12" s="176"/>
      <c r="C12" s="40" t="s">
        <v>9</v>
      </c>
      <c r="D12" s="41" t="s">
        <v>10</v>
      </c>
      <c r="E12" s="4"/>
      <c r="F12" s="42" t="s">
        <v>11</v>
      </c>
      <c r="G12" s="42" t="s">
        <v>12</v>
      </c>
      <c r="H12" s="406" t="s">
        <v>11</v>
      </c>
      <c r="I12" s="39"/>
      <c r="J12" s="39"/>
      <c r="K12" s="39"/>
      <c r="L12" s="179"/>
    </row>
    <row r="13" spans="2:12" s="1" customFormat="1" ht="28.5" customHeight="1" x14ac:dyDescent="0.2">
      <c r="B13" s="176"/>
      <c r="C13" s="43" t="s">
        <v>13</v>
      </c>
      <c r="D13" s="43" t="s">
        <v>14</v>
      </c>
      <c r="E13" s="6"/>
      <c r="F13" s="44" t="s">
        <v>15</v>
      </c>
      <c r="G13" s="44" t="s">
        <v>16</v>
      </c>
      <c r="H13" s="407" t="s">
        <v>17</v>
      </c>
      <c r="I13" s="39"/>
      <c r="J13" s="39"/>
      <c r="K13" s="39"/>
      <c r="L13" s="179"/>
    </row>
    <row r="14" spans="2:12" s="1" customFormat="1" ht="19.5" customHeight="1" x14ac:dyDescent="0.25">
      <c r="B14" s="176"/>
      <c r="C14" s="686">
        <v>1500</v>
      </c>
      <c r="D14" s="7">
        <v>300</v>
      </c>
      <c r="E14" s="8"/>
      <c r="F14" s="670">
        <v>846</v>
      </c>
      <c r="G14" s="672">
        <v>1.2964</v>
      </c>
      <c r="H14" s="408">
        <f>$F14*POWER((($D$7-$H$7)/LN(($D$7-$K$7)/($H$7-$K$7))/49.833),$G14)</f>
        <v>432.884756774214</v>
      </c>
      <c r="I14" s="39"/>
      <c r="J14" s="180"/>
      <c r="K14" s="39"/>
      <c r="L14" s="179"/>
    </row>
    <row r="15" spans="2:12" s="1" customFormat="1" ht="15.75" customHeight="1" x14ac:dyDescent="0.25">
      <c r="B15" s="176"/>
      <c r="C15" s="689"/>
      <c r="D15" s="7">
        <v>450</v>
      </c>
      <c r="E15" s="8"/>
      <c r="F15" s="670">
        <v>1230</v>
      </c>
      <c r="G15" s="672">
        <v>1.2984</v>
      </c>
      <c r="H15" s="408">
        <f>$F15*POWER((($D$7-$H$7)/LN(($D$7-$K$7)/($H$7-$K$7))/49.833),$G15)</f>
        <v>628.72120637552143</v>
      </c>
      <c r="I15" s="39"/>
      <c r="J15" s="181"/>
      <c r="L15" s="182"/>
    </row>
    <row r="16" spans="2:12" s="1" customFormat="1" ht="15.75" customHeight="1" x14ac:dyDescent="0.25">
      <c r="B16" s="176"/>
      <c r="C16" s="689"/>
      <c r="D16" s="7">
        <v>600</v>
      </c>
      <c r="E16" s="8"/>
      <c r="F16" s="670">
        <v>1605</v>
      </c>
      <c r="G16" s="672">
        <v>1.3005</v>
      </c>
      <c r="H16" s="31">
        <f>$F16*POWER((($D$7-$H$7)/LN(($D$7-$K$7)/($H$7-$K$7))/49.833),$G16)</f>
        <v>819.51452471457981</v>
      </c>
      <c r="I16" s="39"/>
      <c r="J16" s="181"/>
      <c r="L16" s="182"/>
    </row>
    <row r="17" spans="2:12" s="1" customFormat="1" ht="15.75" customHeight="1" x14ac:dyDescent="0.25">
      <c r="B17" s="176"/>
      <c r="C17" s="690"/>
      <c r="D17" s="10"/>
      <c r="E17" s="11"/>
      <c r="F17" s="671"/>
      <c r="G17" s="673"/>
      <c r="H17" s="32"/>
      <c r="I17" s="39"/>
      <c r="J17" s="181"/>
      <c r="L17" s="182"/>
    </row>
    <row r="18" spans="2:12" s="1" customFormat="1" ht="19.5" customHeight="1" x14ac:dyDescent="0.25">
      <c r="B18" s="176"/>
      <c r="C18" s="686">
        <v>1800</v>
      </c>
      <c r="D18" s="7">
        <v>300</v>
      </c>
      <c r="E18" s="8"/>
      <c r="F18" s="670">
        <v>955</v>
      </c>
      <c r="G18" s="672">
        <v>1.2876000000000001</v>
      </c>
      <c r="H18" s="408">
        <f t="shared" ref="H18:H29" si="0">$F18*POWER((($D$7-$H$7)/LN(($D$7-$K$7)/($H$7-$K$7))/49.833),$G18)</f>
        <v>490.88595327330904</v>
      </c>
      <c r="I18" s="39"/>
      <c r="J18" s="180"/>
      <c r="K18" s="39"/>
      <c r="L18" s="179"/>
    </row>
    <row r="19" spans="2:12" s="1" customFormat="1" ht="15.75" customHeight="1" x14ac:dyDescent="0.25">
      <c r="B19" s="176"/>
      <c r="C19" s="689"/>
      <c r="D19" s="7">
        <v>450</v>
      </c>
      <c r="E19" s="8"/>
      <c r="F19" s="670">
        <v>1389</v>
      </c>
      <c r="G19" s="672">
        <v>1.2965</v>
      </c>
      <c r="H19" s="408">
        <f t="shared" si="0"/>
        <v>710.69249503925403</v>
      </c>
      <c r="I19" s="39"/>
      <c r="J19" s="181"/>
      <c r="L19" s="182"/>
    </row>
    <row r="20" spans="2:12" s="1" customFormat="1" ht="15.75" customHeight="1" x14ac:dyDescent="0.25">
      <c r="B20" s="176"/>
      <c r="C20" s="689"/>
      <c r="D20" s="7">
        <v>600</v>
      </c>
      <c r="E20" s="8"/>
      <c r="F20" s="670">
        <v>1812</v>
      </c>
      <c r="G20" s="672">
        <v>1.3053999999999999</v>
      </c>
      <c r="H20" s="31">
        <f t="shared" si="0"/>
        <v>922.86872208625266</v>
      </c>
      <c r="I20" s="39"/>
      <c r="J20" s="181"/>
      <c r="L20" s="182"/>
    </row>
    <row r="21" spans="2:12" s="1" customFormat="1" ht="15.75" customHeight="1" x14ac:dyDescent="0.25">
      <c r="B21" s="176"/>
      <c r="C21" s="690"/>
      <c r="D21" s="10">
        <v>750</v>
      </c>
      <c r="E21" s="11"/>
      <c r="F21" s="671">
        <v>2228</v>
      </c>
      <c r="G21" s="673">
        <v>1.3143</v>
      </c>
      <c r="H21" s="32">
        <f t="shared" si="0"/>
        <v>1129.5336420444535</v>
      </c>
      <c r="I21" s="39"/>
      <c r="J21" s="181"/>
      <c r="L21" s="182"/>
    </row>
    <row r="22" spans="2:12" s="1" customFormat="1" ht="15.75" customHeight="1" x14ac:dyDescent="0.25">
      <c r="B22" s="176"/>
      <c r="C22" s="686">
        <v>1950</v>
      </c>
      <c r="D22" s="7">
        <v>300</v>
      </c>
      <c r="E22" s="8"/>
      <c r="F22" s="670">
        <v>1008</v>
      </c>
      <c r="G22" s="672">
        <v>1.2905</v>
      </c>
      <c r="H22" s="31">
        <f t="shared" si="0"/>
        <v>517.35281115427495</v>
      </c>
      <c r="I22" s="39"/>
      <c r="J22" s="183"/>
      <c r="K22" s="184"/>
      <c r="L22" s="185"/>
    </row>
    <row r="23" spans="2:12" s="1" customFormat="1" ht="15.75" customHeight="1" x14ac:dyDescent="0.25">
      <c r="B23" s="176"/>
      <c r="C23" s="701"/>
      <c r="D23" s="7">
        <v>450</v>
      </c>
      <c r="E23" s="8"/>
      <c r="F23" s="670">
        <v>1466</v>
      </c>
      <c r="G23" s="672">
        <v>1.2954000000000001</v>
      </c>
      <c r="H23" s="31">
        <f t="shared" si="0"/>
        <v>750.51671111220503</v>
      </c>
      <c r="I23" s="39"/>
      <c r="J23" s="180"/>
      <c r="K23" s="39"/>
      <c r="L23" s="179"/>
    </row>
    <row r="24" spans="2:12" s="1" customFormat="1" ht="15.75" customHeight="1" x14ac:dyDescent="0.25">
      <c r="B24" s="176"/>
      <c r="C24" s="701"/>
      <c r="D24" s="7">
        <v>600</v>
      </c>
      <c r="E24" s="8"/>
      <c r="F24" s="670">
        <v>1913</v>
      </c>
      <c r="G24" s="672">
        <v>1.3003</v>
      </c>
      <c r="H24" s="31">
        <f t="shared" si="0"/>
        <v>976.88059275973023</v>
      </c>
      <c r="I24" s="39"/>
      <c r="J24" s="180"/>
      <c r="K24" s="39"/>
      <c r="L24" s="179"/>
    </row>
    <row r="25" spans="2:12" s="1" customFormat="1" ht="15.75" customHeight="1" x14ac:dyDescent="0.25">
      <c r="B25" s="176"/>
      <c r="C25" s="702"/>
      <c r="D25" s="10">
        <v>750</v>
      </c>
      <c r="E25" s="11"/>
      <c r="F25" s="671">
        <v>2351</v>
      </c>
      <c r="G25" s="673">
        <v>1.3051999999999999</v>
      </c>
      <c r="H25" s="32">
        <f t="shared" si="0"/>
        <v>1197.5102961294938</v>
      </c>
      <c r="I25" s="39"/>
      <c r="J25" s="180"/>
      <c r="K25" s="39"/>
      <c r="L25" s="179"/>
    </row>
    <row r="26" spans="2:12" s="1" customFormat="1" ht="15.75" customHeight="1" x14ac:dyDescent="0.25">
      <c r="B26" s="176"/>
      <c r="C26" s="686">
        <v>2100</v>
      </c>
      <c r="D26" s="13">
        <v>300</v>
      </c>
      <c r="E26" s="14"/>
      <c r="F26" s="670">
        <v>1060</v>
      </c>
      <c r="G26" s="672">
        <v>1.2932999999999999</v>
      </c>
      <c r="H26" s="33">
        <f t="shared" si="0"/>
        <v>543.25488580629462</v>
      </c>
      <c r="I26" s="39"/>
      <c r="J26" s="180"/>
      <c r="K26" s="39"/>
      <c r="L26" s="179"/>
    </row>
    <row r="27" spans="2:12" s="1" customFormat="1" ht="15.75" customHeight="1" x14ac:dyDescent="0.25">
      <c r="B27" s="176"/>
      <c r="C27" s="701"/>
      <c r="D27" s="7">
        <v>450</v>
      </c>
      <c r="E27" s="8"/>
      <c r="F27" s="670">
        <v>1542</v>
      </c>
      <c r="G27" s="672">
        <v>1.2942</v>
      </c>
      <c r="H27" s="31">
        <f t="shared" si="0"/>
        <v>789.91457946853723</v>
      </c>
      <c r="I27" s="39"/>
      <c r="J27" s="180"/>
      <c r="K27" s="39"/>
      <c r="L27" s="179"/>
    </row>
    <row r="28" spans="2:12" s="1" customFormat="1" ht="15.75" customHeight="1" x14ac:dyDescent="0.25">
      <c r="B28" s="176"/>
      <c r="C28" s="701"/>
      <c r="D28" s="7">
        <v>600</v>
      </c>
      <c r="E28" s="8"/>
      <c r="F28" s="670">
        <v>2012</v>
      </c>
      <c r="G28" s="672">
        <v>1.2951999999999999</v>
      </c>
      <c r="H28" s="31">
        <f t="shared" si="0"/>
        <v>1030.1471517269661</v>
      </c>
      <c r="I28" s="39"/>
      <c r="J28" s="180"/>
      <c r="K28" s="39"/>
      <c r="L28" s="179"/>
    </row>
    <row r="29" spans="2:12" s="1" customFormat="1" ht="15.75" customHeight="1" x14ac:dyDescent="0.25">
      <c r="B29" s="176"/>
      <c r="C29" s="702"/>
      <c r="D29" s="10">
        <v>750</v>
      </c>
      <c r="E29" s="11"/>
      <c r="F29" s="671">
        <v>2473</v>
      </c>
      <c r="G29" s="673">
        <v>1.2961</v>
      </c>
      <c r="H29" s="32">
        <f t="shared" si="0"/>
        <v>1265.5910252164447</v>
      </c>
      <c r="I29" s="39"/>
      <c r="J29" s="180"/>
      <c r="K29" s="39"/>
      <c r="L29" s="179"/>
    </row>
    <row r="30" spans="2:12" s="1" customFormat="1" ht="9.75" customHeight="1" x14ac:dyDescent="0.2">
      <c r="B30" s="176"/>
      <c r="D30" s="15"/>
      <c r="E30" s="15"/>
      <c r="F30" s="15"/>
      <c r="G30" s="15"/>
      <c r="I30" s="39"/>
      <c r="J30" s="39"/>
      <c r="K30" s="39"/>
      <c r="L30" s="179"/>
    </row>
    <row r="31" spans="2:12" s="1" customFormat="1" ht="15.75" customHeight="1" x14ac:dyDescent="0.25">
      <c r="B31" s="176"/>
      <c r="C31" s="698" t="s">
        <v>21</v>
      </c>
      <c r="D31" s="699"/>
      <c r="E31" s="699"/>
      <c r="F31" s="699"/>
      <c r="G31" s="699"/>
      <c r="H31" s="700"/>
      <c r="I31" s="39"/>
      <c r="J31" s="39"/>
      <c r="K31" s="39"/>
      <c r="L31" s="179"/>
    </row>
    <row r="32" spans="2:12" s="1" customFormat="1" ht="15.75" customHeight="1" x14ac:dyDescent="0.2">
      <c r="B32" s="176"/>
      <c r="C32" s="45" t="s">
        <v>9</v>
      </c>
      <c r="D32" s="46" t="s">
        <v>10</v>
      </c>
      <c r="E32" s="21"/>
      <c r="F32" s="46" t="s">
        <v>11</v>
      </c>
      <c r="G32" s="46" t="s">
        <v>12</v>
      </c>
      <c r="H32" s="409" t="s">
        <v>11</v>
      </c>
      <c r="I32" s="39"/>
      <c r="J32" s="39"/>
      <c r="K32" s="39"/>
      <c r="L32" s="179"/>
    </row>
    <row r="33" spans="2:12" s="1" customFormat="1" ht="15.75" customHeight="1" x14ac:dyDescent="0.2">
      <c r="B33" s="176"/>
      <c r="C33" s="47" t="s">
        <v>13</v>
      </c>
      <c r="D33" s="36"/>
      <c r="E33" s="4"/>
      <c r="F33" s="48" t="s">
        <v>15</v>
      </c>
      <c r="G33" s="48" t="s">
        <v>16</v>
      </c>
      <c r="H33" s="37"/>
      <c r="L33" s="182"/>
    </row>
    <row r="34" spans="2:12" s="1" customFormat="1" ht="15.75" customHeight="1" x14ac:dyDescent="0.2">
      <c r="B34" s="176"/>
      <c r="C34" s="38" t="s">
        <v>19</v>
      </c>
      <c r="D34" s="43" t="s">
        <v>19</v>
      </c>
      <c r="E34" s="6"/>
      <c r="F34" s="38" t="s">
        <v>17</v>
      </c>
      <c r="G34" s="38" t="s">
        <v>20</v>
      </c>
      <c r="H34" s="410" t="s">
        <v>17</v>
      </c>
      <c r="L34" s="182"/>
    </row>
    <row r="35" spans="2:12" s="1" customFormat="1" ht="15.75" customHeight="1" x14ac:dyDescent="0.25">
      <c r="B35" s="176"/>
      <c r="C35" s="686">
        <v>1500</v>
      </c>
      <c r="D35" s="7">
        <v>300</v>
      </c>
      <c r="E35" s="8"/>
      <c r="F35" s="670">
        <v>1015</v>
      </c>
      <c r="G35" s="672">
        <v>1.3062</v>
      </c>
      <c r="H35" s="408">
        <f>$F35*POWER((($D$7-$H$7)/LN(($D$7-$K$7)/($H$7-$K$7))/49.833),$G35)</f>
        <v>516.73538597920322</v>
      </c>
      <c r="L35" s="182"/>
    </row>
    <row r="36" spans="2:12" s="1" customFormat="1" ht="15.75" customHeight="1" x14ac:dyDescent="0.25">
      <c r="B36" s="176"/>
      <c r="C36" s="689"/>
      <c r="D36" s="7">
        <v>450</v>
      </c>
      <c r="E36" s="8"/>
      <c r="F36" s="670">
        <v>1502</v>
      </c>
      <c r="G36" s="672">
        <v>1.3101</v>
      </c>
      <c r="H36" s="408">
        <f>$F36*POWER((($D$7-$H$7)/LN(($D$7-$K$7)/($H$7-$K$7))/49.833),$G36)</f>
        <v>763.12674606487349</v>
      </c>
      <c r="L36" s="182"/>
    </row>
    <row r="37" spans="2:12" s="1" customFormat="1" ht="15.75" customHeight="1" x14ac:dyDescent="0.25">
      <c r="B37" s="176"/>
      <c r="C37" s="689"/>
      <c r="D37" s="7">
        <v>600</v>
      </c>
      <c r="E37" s="8"/>
      <c r="F37" s="670">
        <v>1983</v>
      </c>
      <c r="G37" s="672">
        <v>1.3139000000000001</v>
      </c>
      <c r="H37" s="31">
        <f>$F37*POWER((($D$7-$H$7)/LN(($D$7-$K$7)/($H$7-$K$7))/49.833),$G37)</f>
        <v>1005.533362739163</v>
      </c>
      <c r="L37" s="182"/>
    </row>
    <row r="38" spans="2:12" s="1" customFormat="1" ht="15.75" customHeight="1" x14ac:dyDescent="0.25">
      <c r="B38" s="176"/>
      <c r="C38" s="690"/>
      <c r="D38" s="10"/>
      <c r="E38" s="11"/>
      <c r="F38" s="671"/>
      <c r="G38" s="673"/>
      <c r="H38" s="32"/>
      <c r="L38" s="182"/>
    </row>
    <row r="39" spans="2:12" s="1" customFormat="1" ht="15.75" customHeight="1" x14ac:dyDescent="0.25">
      <c r="B39" s="176"/>
      <c r="C39" s="686">
        <v>1800</v>
      </c>
      <c r="D39" s="7">
        <v>300</v>
      </c>
      <c r="E39" s="8"/>
      <c r="F39" s="670">
        <v>1148</v>
      </c>
      <c r="G39" s="672">
        <v>1.2958000000000001</v>
      </c>
      <c r="H39" s="408">
        <f t="shared" ref="H39:H50" si="1">$F39*POWER((($D$7-$H$7)/LN(($D$7-$K$7)/($H$7-$K$7))/49.833),$G39)</f>
        <v>587.59554984253248</v>
      </c>
      <c r="L39" s="182"/>
    </row>
    <row r="40" spans="2:12" s="1" customFormat="1" ht="15.75" customHeight="1" x14ac:dyDescent="0.25">
      <c r="B40" s="176"/>
      <c r="C40" s="689"/>
      <c r="D40" s="7">
        <v>450</v>
      </c>
      <c r="E40" s="8"/>
      <c r="F40" s="670">
        <v>1698</v>
      </c>
      <c r="G40" s="672">
        <v>1.3019000000000001</v>
      </c>
      <c r="H40" s="408">
        <f t="shared" si="1"/>
        <v>866.37328389828872</v>
      </c>
      <c r="L40" s="182"/>
    </row>
    <row r="41" spans="2:12" s="1" customFormat="1" ht="15.75" customHeight="1" x14ac:dyDescent="0.25">
      <c r="B41" s="176"/>
      <c r="C41" s="689"/>
      <c r="D41" s="7">
        <v>600</v>
      </c>
      <c r="E41" s="8"/>
      <c r="F41" s="670">
        <v>2242</v>
      </c>
      <c r="G41" s="672">
        <v>1.3079000000000001</v>
      </c>
      <c r="H41" s="31">
        <f t="shared" si="1"/>
        <v>1140.3972893627188</v>
      </c>
      <c r="L41" s="182"/>
    </row>
    <row r="42" spans="2:12" s="1" customFormat="1" ht="15.75" customHeight="1" x14ac:dyDescent="0.25">
      <c r="B42" s="176"/>
      <c r="C42" s="690"/>
      <c r="D42" s="10">
        <v>750</v>
      </c>
      <c r="E42" s="11"/>
      <c r="F42" s="671">
        <v>2781</v>
      </c>
      <c r="G42" s="673">
        <v>1.3140000000000001</v>
      </c>
      <c r="H42" s="32">
        <f t="shared" si="1"/>
        <v>1410.1077929572102</v>
      </c>
      <c r="L42" s="182"/>
    </row>
    <row r="43" spans="2:12" s="1" customFormat="1" ht="15.75" customHeight="1" x14ac:dyDescent="0.25">
      <c r="B43" s="176"/>
      <c r="C43" s="686">
        <v>1950</v>
      </c>
      <c r="D43" s="7">
        <v>300</v>
      </c>
      <c r="E43" s="8"/>
      <c r="F43" s="670">
        <v>1208</v>
      </c>
      <c r="G43" s="672">
        <v>1.2917000000000001</v>
      </c>
      <c r="H43" s="31">
        <f t="shared" si="1"/>
        <v>619.61775792543483</v>
      </c>
      <c r="L43" s="182"/>
    </row>
    <row r="44" spans="2:12" s="1" customFormat="1" ht="15.75" customHeight="1" x14ac:dyDescent="0.25">
      <c r="B44" s="176"/>
      <c r="C44" s="701"/>
      <c r="D44" s="7">
        <v>450</v>
      </c>
      <c r="E44" s="8"/>
      <c r="F44" s="670">
        <v>1788</v>
      </c>
      <c r="G44" s="672">
        <v>1.2976000000000001</v>
      </c>
      <c r="H44" s="31">
        <f t="shared" si="1"/>
        <v>914.32392725058583</v>
      </c>
      <c r="L44" s="182"/>
    </row>
    <row r="45" spans="2:12" s="1" customFormat="1" ht="15.75" customHeight="1" x14ac:dyDescent="0.25">
      <c r="B45" s="176"/>
      <c r="C45" s="701"/>
      <c r="D45" s="7">
        <v>600</v>
      </c>
      <c r="E45" s="8"/>
      <c r="F45" s="670">
        <v>2360</v>
      </c>
      <c r="G45" s="672">
        <v>1.3035000000000001</v>
      </c>
      <c r="H45" s="31">
        <f t="shared" si="1"/>
        <v>1203.1512390375331</v>
      </c>
      <c r="L45" s="182"/>
    </row>
    <row r="46" spans="2:12" s="1" customFormat="1" ht="15.75" customHeight="1" x14ac:dyDescent="0.25">
      <c r="B46" s="176"/>
      <c r="C46" s="702"/>
      <c r="D46" s="10">
        <v>750</v>
      </c>
      <c r="E46" s="11"/>
      <c r="F46" s="671">
        <v>2928</v>
      </c>
      <c r="G46" s="673">
        <v>1.3095000000000001</v>
      </c>
      <c r="H46" s="32">
        <f t="shared" si="1"/>
        <v>1488.1012944075333</v>
      </c>
      <c r="L46" s="182"/>
    </row>
    <row r="47" spans="2:12" s="1" customFormat="1" ht="15.75" customHeight="1" x14ac:dyDescent="0.25">
      <c r="B47" s="176"/>
      <c r="C47" s="686">
        <v>2100</v>
      </c>
      <c r="D47" s="13">
        <v>300</v>
      </c>
      <c r="E47" s="14"/>
      <c r="F47" s="670">
        <v>1265</v>
      </c>
      <c r="G47" s="672">
        <v>1.2876000000000001</v>
      </c>
      <c r="H47" s="33">
        <f t="shared" si="1"/>
        <v>650.23113182276018</v>
      </c>
      <c r="L47" s="182"/>
    </row>
    <row r="48" spans="2:12" s="1" customFormat="1" ht="15.75" customHeight="1" x14ac:dyDescent="0.25">
      <c r="B48" s="176"/>
      <c r="C48" s="701"/>
      <c r="D48" s="7">
        <v>450</v>
      </c>
      <c r="E48" s="8"/>
      <c r="F48" s="670">
        <v>1872</v>
      </c>
      <c r="G48" s="672">
        <v>1.2934000000000001</v>
      </c>
      <c r="H48" s="31">
        <f t="shared" si="1"/>
        <v>959.35904250739884</v>
      </c>
      <c r="L48" s="182"/>
    </row>
    <row r="49" spans="2:12" s="1" customFormat="1" ht="15.75" customHeight="1" x14ac:dyDescent="0.25">
      <c r="B49" s="176"/>
      <c r="C49" s="701"/>
      <c r="D49" s="7">
        <v>600</v>
      </c>
      <c r="E49" s="8"/>
      <c r="F49" s="670">
        <v>2471</v>
      </c>
      <c r="G49" s="672">
        <v>1.2990999999999999</v>
      </c>
      <c r="H49" s="31">
        <f t="shared" si="1"/>
        <v>1262.6082323646497</v>
      </c>
      <c r="L49" s="182"/>
    </row>
    <row r="50" spans="2:12" s="1" customFormat="1" ht="15.75" customHeight="1" x14ac:dyDescent="0.25">
      <c r="B50" s="186"/>
      <c r="C50" s="702"/>
      <c r="D50" s="10">
        <v>750</v>
      </c>
      <c r="E50" s="11"/>
      <c r="F50" s="671">
        <v>3066</v>
      </c>
      <c r="G50" s="673">
        <v>1.3048999999999999</v>
      </c>
      <c r="H50" s="32">
        <f t="shared" si="1"/>
        <v>1561.9463674099154</v>
      </c>
      <c r="I50" s="187"/>
      <c r="J50" s="187"/>
      <c r="K50" s="187"/>
      <c r="L50" s="188"/>
    </row>
    <row r="51" spans="2:12" s="1" customFormat="1" ht="15.75" customHeight="1" x14ac:dyDescent="0.2">
      <c r="D51" s="15"/>
      <c r="E51" s="15"/>
      <c r="F51" s="15"/>
      <c r="G51" s="15"/>
      <c r="I51" s="39"/>
      <c r="J51" s="39"/>
      <c r="K51" s="39"/>
      <c r="L51" s="39"/>
    </row>
    <row r="52" spans="2:12" s="1" customFormat="1" ht="15.75" customHeight="1" x14ac:dyDescent="0.2">
      <c r="D52" s="15"/>
      <c r="E52" s="15"/>
      <c r="F52" s="15"/>
      <c r="G52" s="15"/>
      <c r="I52" s="39"/>
      <c r="J52" s="39"/>
      <c r="K52" s="39"/>
      <c r="L52" s="39"/>
    </row>
    <row r="53" spans="2:12" s="1" customFormat="1" ht="15.75" customHeight="1" x14ac:dyDescent="0.2">
      <c r="D53" s="15"/>
      <c r="E53" s="15"/>
      <c r="F53" s="15"/>
      <c r="G53" s="15"/>
      <c r="I53" s="39"/>
      <c r="J53" s="39"/>
      <c r="K53" s="39"/>
      <c r="L53" s="39"/>
    </row>
    <row r="54" spans="2:12" s="1" customFormat="1" ht="15.75" customHeight="1" x14ac:dyDescent="0.2">
      <c r="D54" s="15"/>
      <c r="E54" s="15"/>
      <c r="F54" s="15"/>
      <c r="G54" s="15"/>
      <c r="I54" s="39"/>
      <c r="J54" s="39"/>
      <c r="K54" s="39"/>
      <c r="L54" s="39"/>
    </row>
    <row r="55" spans="2:12" s="1" customFormat="1" ht="15.75" customHeight="1" x14ac:dyDescent="0.2">
      <c r="D55" s="15"/>
      <c r="E55" s="15"/>
      <c r="F55" s="15"/>
      <c r="G55" s="15"/>
      <c r="I55" s="39"/>
      <c r="J55" s="39"/>
      <c r="K55" s="39"/>
      <c r="L55" s="39"/>
    </row>
    <row r="56" spans="2:12" s="1" customFormat="1" ht="15.75" customHeight="1" x14ac:dyDescent="0.2">
      <c r="D56" s="15"/>
      <c r="E56" s="15"/>
      <c r="F56" s="15"/>
      <c r="G56" s="15"/>
      <c r="I56" s="39"/>
      <c r="J56" s="39"/>
      <c r="K56" s="39"/>
      <c r="L56" s="39"/>
    </row>
    <row r="57" spans="2:12" s="1" customFormat="1" ht="15.75" customHeight="1" x14ac:dyDescent="0.2">
      <c r="D57" s="15"/>
      <c r="E57" s="15"/>
      <c r="F57" s="15"/>
      <c r="G57" s="15"/>
      <c r="I57" s="39"/>
      <c r="J57" s="39"/>
      <c r="K57" s="39"/>
      <c r="L57" s="39"/>
    </row>
    <row r="58" spans="2:12" s="1" customFormat="1" ht="15.75" customHeight="1" x14ac:dyDescent="0.2">
      <c r="D58" s="15"/>
      <c r="E58" s="15"/>
      <c r="F58" s="15"/>
      <c r="G58" s="15"/>
      <c r="I58" s="39"/>
      <c r="J58" s="39"/>
      <c r="K58" s="39"/>
      <c r="L58" s="39"/>
    </row>
    <row r="59" spans="2:12" s="1" customFormat="1" ht="15.75" customHeight="1" x14ac:dyDescent="0.2">
      <c r="D59" s="15"/>
      <c r="E59" s="15"/>
      <c r="F59" s="15"/>
      <c r="G59" s="15"/>
      <c r="I59" s="39"/>
      <c r="J59" s="39"/>
      <c r="K59" s="39"/>
      <c r="L59" s="39"/>
    </row>
    <row r="60" spans="2:12" s="1" customFormat="1" ht="15.75" customHeight="1" x14ac:dyDescent="0.2">
      <c r="D60" s="15"/>
      <c r="E60" s="15"/>
      <c r="F60" s="15"/>
      <c r="G60" s="15"/>
      <c r="I60" s="39"/>
      <c r="J60" s="39"/>
      <c r="K60" s="39"/>
      <c r="L60" s="39"/>
    </row>
    <row r="61" spans="2:12" s="1" customFormat="1" ht="15.75" customHeight="1" x14ac:dyDescent="0.2">
      <c r="D61" s="15"/>
      <c r="E61" s="15"/>
      <c r="F61" s="15"/>
      <c r="G61" s="15"/>
      <c r="I61" s="39"/>
      <c r="J61" s="39"/>
      <c r="K61" s="39"/>
      <c r="L61" s="39"/>
    </row>
    <row r="62" spans="2:12" s="1" customFormat="1" ht="15.75" customHeight="1" x14ac:dyDescent="0.2">
      <c r="D62" s="15"/>
      <c r="E62" s="15"/>
      <c r="F62" s="15"/>
      <c r="G62" s="15"/>
      <c r="I62" s="39"/>
      <c r="J62" s="39"/>
      <c r="K62" s="39"/>
      <c r="L62" s="39"/>
    </row>
    <row r="63" spans="2:12" s="1" customFormat="1" ht="15.75" customHeight="1" x14ac:dyDescent="0.2">
      <c r="D63" s="15"/>
      <c r="E63" s="15"/>
      <c r="F63" s="15"/>
      <c r="G63" s="15"/>
      <c r="I63" s="39"/>
      <c r="J63" s="39"/>
      <c r="K63" s="39"/>
      <c r="L63" s="39"/>
    </row>
    <row r="64" spans="2:12" s="1" customFormat="1" ht="15.75" customHeight="1" x14ac:dyDescent="0.2">
      <c r="D64" s="15"/>
      <c r="E64" s="15"/>
      <c r="F64" s="15"/>
      <c r="G64" s="15"/>
      <c r="I64" s="39"/>
      <c r="J64" s="39"/>
      <c r="K64" s="39"/>
      <c r="L64" s="39"/>
    </row>
    <row r="65" spans="4:12" s="1" customFormat="1" ht="15.75" customHeight="1" x14ac:dyDescent="0.2">
      <c r="D65" s="15"/>
      <c r="E65" s="15"/>
      <c r="F65" s="15"/>
      <c r="G65" s="15"/>
      <c r="I65" s="39"/>
      <c r="J65" s="39"/>
      <c r="K65" s="39"/>
      <c r="L65" s="39"/>
    </row>
    <row r="66" spans="4:12" s="1" customFormat="1" ht="15.75" customHeight="1" x14ac:dyDescent="0.2">
      <c r="D66" s="15"/>
      <c r="E66" s="15"/>
      <c r="F66" s="15"/>
      <c r="G66" s="15"/>
      <c r="I66" s="39"/>
      <c r="J66" s="39"/>
      <c r="K66" s="39"/>
      <c r="L66" s="39"/>
    </row>
    <row r="67" spans="4:12" s="1" customFormat="1" ht="15.75" customHeight="1" x14ac:dyDescent="0.2">
      <c r="D67" s="15"/>
      <c r="E67" s="15"/>
      <c r="F67" s="15"/>
      <c r="G67" s="15"/>
      <c r="I67" s="39"/>
      <c r="J67" s="39"/>
      <c r="K67" s="39"/>
      <c r="L67" s="39"/>
    </row>
    <row r="68" spans="4:12" s="1" customFormat="1" ht="15.75" customHeight="1" x14ac:dyDescent="0.2">
      <c r="D68" s="15"/>
      <c r="E68" s="15"/>
      <c r="F68" s="15"/>
      <c r="G68" s="15"/>
      <c r="I68" s="39"/>
      <c r="J68" s="39"/>
      <c r="K68" s="39"/>
      <c r="L68" s="39"/>
    </row>
    <row r="69" spans="4:12" s="1" customFormat="1" ht="15.75" customHeight="1" x14ac:dyDescent="0.2">
      <c r="D69" s="15"/>
      <c r="E69" s="15"/>
      <c r="F69" s="15"/>
      <c r="G69" s="15"/>
      <c r="I69" s="39"/>
      <c r="J69" s="39"/>
      <c r="K69" s="39"/>
      <c r="L69" s="39"/>
    </row>
    <row r="70" spans="4:12" s="1" customFormat="1" ht="15.75" customHeight="1" x14ac:dyDescent="0.2">
      <c r="D70" s="15"/>
      <c r="E70" s="15"/>
      <c r="F70" s="15"/>
      <c r="G70" s="15"/>
      <c r="I70" s="39"/>
      <c r="J70" s="39"/>
      <c r="K70" s="39"/>
      <c r="L70" s="39"/>
    </row>
    <row r="71" spans="4:12" s="1" customFormat="1" ht="15.75" customHeight="1" x14ac:dyDescent="0.2">
      <c r="D71" s="15"/>
      <c r="E71" s="15"/>
      <c r="F71" s="15"/>
      <c r="G71" s="15"/>
      <c r="I71" s="39"/>
      <c r="J71" s="39"/>
      <c r="K71" s="39"/>
      <c r="L71" s="39"/>
    </row>
    <row r="72" spans="4:12" s="1" customFormat="1" ht="15.75" customHeight="1" x14ac:dyDescent="0.2">
      <c r="D72" s="15"/>
      <c r="E72" s="15"/>
      <c r="F72" s="15"/>
      <c r="G72" s="15"/>
      <c r="I72" s="39"/>
      <c r="J72" s="39"/>
      <c r="K72" s="39"/>
      <c r="L72" s="39"/>
    </row>
    <row r="73" spans="4:12" s="1" customFormat="1" ht="15.75" customHeight="1" x14ac:dyDescent="0.2">
      <c r="D73" s="15"/>
      <c r="E73" s="15"/>
      <c r="F73" s="15"/>
      <c r="G73" s="15"/>
      <c r="I73" s="39"/>
      <c r="J73" s="39"/>
      <c r="K73" s="39"/>
      <c r="L73" s="39"/>
    </row>
    <row r="74" spans="4:12" s="1" customFormat="1" ht="15.75" customHeight="1" x14ac:dyDescent="0.2">
      <c r="D74" s="15"/>
      <c r="E74" s="15"/>
      <c r="F74" s="15"/>
      <c r="G74" s="15"/>
      <c r="I74" s="39"/>
      <c r="J74" s="39"/>
      <c r="K74" s="39"/>
      <c r="L74" s="39"/>
    </row>
    <row r="75" spans="4:12" s="1" customFormat="1" ht="15.75" customHeight="1" x14ac:dyDescent="0.2">
      <c r="D75" s="15"/>
      <c r="E75" s="15"/>
      <c r="F75" s="15"/>
      <c r="G75" s="15"/>
      <c r="I75" s="39"/>
      <c r="J75" s="39"/>
      <c r="K75" s="39"/>
      <c r="L75" s="39"/>
    </row>
    <row r="76" spans="4:12" s="1" customFormat="1" ht="15.75" customHeight="1" x14ac:dyDescent="0.2">
      <c r="D76" s="15"/>
      <c r="E76" s="15"/>
      <c r="F76" s="15"/>
      <c r="G76" s="15"/>
      <c r="I76" s="39"/>
      <c r="J76" s="39"/>
      <c r="K76" s="39"/>
      <c r="L76" s="39"/>
    </row>
    <row r="77" spans="4:12" s="1" customFormat="1" ht="15.75" customHeight="1" x14ac:dyDescent="0.2">
      <c r="D77" s="15"/>
      <c r="E77" s="15"/>
      <c r="F77" s="15"/>
      <c r="G77" s="15"/>
      <c r="I77" s="39"/>
      <c r="J77" s="39"/>
      <c r="K77" s="39"/>
      <c r="L77" s="39"/>
    </row>
    <row r="78" spans="4:12" s="1" customFormat="1" ht="15.75" customHeight="1" x14ac:dyDescent="0.2">
      <c r="D78" s="15"/>
      <c r="E78" s="15"/>
      <c r="F78" s="15"/>
      <c r="G78" s="15"/>
      <c r="I78" s="39"/>
      <c r="J78" s="39"/>
      <c r="K78" s="39"/>
      <c r="L78" s="39"/>
    </row>
    <row r="79" spans="4:12" s="1" customFormat="1" ht="15.75" customHeight="1" x14ac:dyDescent="0.2">
      <c r="D79" s="15"/>
      <c r="E79" s="15"/>
      <c r="F79" s="15"/>
      <c r="G79" s="15"/>
      <c r="I79" s="39"/>
      <c r="J79" s="39"/>
      <c r="K79" s="39"/>
      <c r="L79" s="39"/>
    </row>
    <row r="80" spans="4:12" s="1" customFormat="1" ht="15.75" customHeight="1" x14ac:dyDescent="0.2">
      <c r="D80" s="15"/>
      <c r="E80" s="15"/>
      <c r="F80" s="15"/>
      <c r="G80" s="15"/>
      <c r="I80" s="39"/>
      <c r="J80" s="39"/>
      <c r="K80" s="39"/>
      <c r="L80" s="39"/>
    </row>
    <row r="81" spans="4:12" s="1" customFormat="1" ht="15.75" customHeight="1" x14ac:dyDescent="0.2">
      <c r="D81" s="15"/>
      <c r="E81" s="15"/>
      <c r="F81" s="15"/>
      <c r="G81" s="15"/>
      <c r="I81" s="39"/>
      <c r="J81" s="39"/>
      <c r="K81" s="39"/>
      <c r="L81" s="39"/>
    </row>
    <row r="82" spans="4:12" s="1" customFormat="1" ht="15.75" customHeight="1" x14ac:dyDescent="0.2">
      <c r="D82" s="15"/>
      <c r="E82" s="15"/>
      <c r="F82" s="15"/>
      <c r="G82" s="15"/>
      <c r="I82" s="39"/>
      <c r="J82" s="39"/>
      <c r="K82" s="39"/>
      <c r="L82" s="39"/>
    </row>
    <row r="83" spans="4:12" s="1" customFormat="1" ht="15.75" customHeight="1" x14ac:dyDescent="0.2">
      <c r="D83" s="15"/>
      <c r="E83" s="15"/>
      <c r="F83" s="15"/>
      <c r="G83" s="15"/>
      <c r="I83" s="39"/>
      <c r="J83" s="39"/>
      <c r="K83" s="39"/>
      <c r="L83" s="39"/>
    </row>
    <row r="84" spans="4:12" s="1" customFormat="1" ht="15.75" customHeight="1" x14ac:dyDescent="0.2">
      <c r="D84" s="15"/>
      <c r="E84" s="15"/>
      <c r="F84" s="15"/>
      <c r="G84" s="15"/>
      <c r="I84" s="39"/>
      <c r="J84" s="39"/>
      <c r="K84" s="39"/>
      <c r="L84" s="39"/>
    </row>
    <row r="85" spans="4:12" s="1" customFormat="1" ht="15.75" customHeight="1" x14ac:dyDescent="0.2">
      <c r="D85" s="15"/>
      <c r="E85" s="15"/>
      <c r="F85" s="15"/>
      <c r="G85" s="15"/>
      <c r="I85" s="39"/>
      <c r="J85" s="39"/>
      <c r="K85" s="39"/>
      <c r="L85" s="39"/>
    </row>
    <row r="86" spans="4:12" s="1" customFormat="1" ht="15.75" customHeight="1" x14ac:dyDescent="0.2">
      <c r="D86" s="15"/>
      <c r="E86" s="15"/>
      <c r="F86" s="15"/>
      <c r="G86" s="15"/>
      <c r="I86" s="39"/>
      <c r="J86" s="39"/>
      <c r="K86" s="39"/>
      <c r="L86" s="39"/>
    </row>
    <row r="87" spans="4:12" s="1" customFormat="1" ht="15.75" customHeight="1" x14ac:dyDescent="0.2">
      <c r="D87" s="15"/>
      <c r="E87" s="15"/>
      <c r="F87" s="15"/>
      <c r="G87" s="15"/>
      <c r="I87" s="39"/>
      <c r="J87" s="39"/>
      <c r="K87" s="39"/>
      <c r="L87" s="39"/>
    </row>
    <row r="88" spans="4:12" s="1" customFormat="1" ht="15.75" customHeight="1" x14ac:dyDescent="0.2">
      <c r="D88" s="15"/>
      <c r="E88" s="15"/>
      <c r="F88" s="15"/>
      <c r="G88" s="15"/>
      <c r="I88" s="39"/>
      <c r="J88" s="39"/>
      <c r="K88" s="39"/>
      <c r="L88" s="39"/>
    </row>
    <row r="89" spans="4:12" s="1" customFormat="1" ht="15.75" customHeight="1" x14ac:dyDescent="0.2">
      <c r="D89" s="15"/>
      <c r="E89" s="15"/>
      <c r="F89" s="15"/>
      <c r="G89" s="15"/>
      <c r="I89" s="39"/>
      <c r="J89" s="39"/>
      <c r="K89" s="39"/>
      <c r="L89" s="39"/>
    </row>
    <row r="90" spans="4:12" s="1" customFormat="1" ht="15.75" customHeight="1" x14ac:dyDescent="0.2">
      <c r="D90" s="15"/>
      <c r="E90" s="15"/>
      <c r="F90" s="15"/>
      <c r="G90" s="15"/>
      <c r="I90" s="39"/>
      <c r="J90" s="39"/>
      <c r="K90" s="39"/>
      <c r="L90" s="39"/>
    </row>
    <row r="91" spans="4:12" s="1" customFormat="1" ht="15.75" customHeight="1" x14ac:dyDescent="0.2">
      <c r="D91" s="15"/>
      <c r="E91" s="15"/>
      <c r="F91" s="15"/>
      <c r="G91" s="15"/>
      <c r="I91" s="39"/>
      <c r="J91" s="39"/>
      <c r="K91" s="39"/>
      <c r="L91" s="39"/>
    </row>
    <row r="92" spans="4:12" s="1" customFormat="1" ht="15.75" customHeight="1" x14ac:dyDescent="0.2">
      <c r="D92" s="15"/>
      <c r="E92" s="15"/>
      <c r="F92" s="15"/>
      <c r="G92" s="15"/>
      <c r="I92" s="39"/>
      <c r="J92" s="39"/>
      <c r="K92" s="39"/>
      <c r="L92" s="39"/>
    </row>
    <row r="93" spans="4:12" s="1" customFormat="1" ht="15.75" customHeight="1" x14ac:dyDescent="0.2">
      <c r="D93" s="15"/>
      <c r="E93" s="15"/>
      <c r="F93" s="15"/>
      <c r="G93" s="15"/>
      <c r="I93" s="39"/>
      <c r="J93" s="39"/>
      <c r="K93" s="39"/>
      <c r="L93" s="39"/>
    </row>
    <row r="94" spans="4:12" s="1" customFormat="1" ht="15.75" customHeight="1" x14ac:dyDescent="0.2">
      <c r="D94" s="15"/>
      <c r="E94" s="15"/>
      <c r="F94" s="15"/>
      <c r="G94" s="15"/>
      <c r="I94" s="39"/>
      <c r="J94" s="39"/>
      <c r="K94" s="39"/>
      <c r="L94" s="39"/>
    </row>
    <row r="95" spans="4:12" s="1" customFormat="1" ht="15.75" customHeight="1" x14ac:dyDescent="0.2">
      <c r="D95" s="15"/>
      <c r="E95" s="15"/>
      <c r="F95" s="15"/>
      <c r="G95" s="15"/>
      <c r="I95" s="39"/>
      <c r="J95" s="39"/>
      <c r="K95" s="39"/>
      <c r="L95" s="39"/>
    </row>
    <row r="96" spans="4:12" s="1" customFormat="1" ht="15.75" customHeight="1" x14ac:dyDescent="0.2">
      <c r="D96" s="15"/>
      <c r="E96" s="15"/>
      <c r="F96" s="15"/>
      <c r="G96" s="15"/>
      <c r="I96" s="39"/>
      <c r="J96" s="39"/>
      <c r="K96" s="39"/>
      <c r="L96" s="39"/>
    </row>
    <row r="97" spans="4:12" s="1" customFormat="1" ht="15.75" customHeight="1" x14ac:dyDescent="0.2">
      <c r="D97" s="15"/>
      <c r="E97" s="15"/>
      <c r="F97" s="15"/>
      <c r="G97" s="15"/>
      <c r="I97" s="39"/>
      <c r="J97" s="39"/>
      <c r="K97" s="39"/>
      <c r="L97" s="39"/>
    </row>
    <row r="98" spans="4:12" s="1" customFormat="1" ht="15.75" customHeight="1" x14ac:dyDescent="0.2">
      <c r="D98" s="15"/>
      <c r="E98" s="15"/>
      <c r="F98" s="15"/>
      <c r="G98" s="15"/>
      <c r="I98" s="39"/>
      <c r="J98" s="39"/>
      <c r="K98" s="39"/>
      <c r="L98" s="39"/>
    </row>
    <row r="99" spans="4:12" s="1" customFormat="1" ht="15.75" customHeight="1" x14ac:dyDescent="0.2">
      <c r="D99" s="15"/>
      <c r="E99" s="15"/>
      <c r="F99" s="15"/>
      <c r="G99" s="15"/>
      <c r="I99" s="39"/>
      <c r="J99" s="39"/>
      <c r="K99" s="39"/>
      <c r="L99" s="39"/>
    </row>
    <row r="100" spans="4:12" s="1" customFormat="1" ht="15.75" customHeight="1" x14ac:dyDescent="0.2">
      <c r="D100" s="15"/>
      <c r="E100" s="15"/>
      <c r="F100" s="15"/>
      <c r="G100" s="15"/>
      <c r="I100" s="39"/>
      <c r="J100" s="39"/>
      <c r="K100" s="39"/>
      <c r="L100" s="39"/>
    </row>
    <row r="101" spans="4:12" s="1" customFormat="1" ht="15.75" customHeight="1" x14ac:dyDescent="0.2">
      <c r="D101" s="15"/>
      <c r="E101" s="15"/>
      <c r="F101" s="15"/>
      <c r="G101" s="15"/>
      <c r="I101" s="39"/>
      <c r="J101" s="39"/>
      <c r="K101" s="39"/>
      <c r="L101" s="39"/>
    </row>
    <row r="102" spans="4:12" s="1" customFormat="1" ht="15.75" customHeight="1" x14ac:dyDescent="0.2">
      <c r="D102" s="15"/>
      <c r="E102" s="15"/>
      <c r="F102" s="15"/>
      <c r="G102" s="15"/>
      <c r="I102" s="39"/>
      <c r="J102" s="39"/>
      <c r="K102" s="39"/>
      <c r="L102" s="39"/>
    </row>
    <row r="103" spans="4:12" s="1" customFormat="1" ht="15.75" customHeight="1" x14ac:dyDescent="0.2">
      <c r="D103" s="15"/>
      <c r="E103" s="15"/>
      <c r="F103" s="15"/>
      <c r="G103" s="15"/>
      <c r="I103" s="39"/>
      <c r="J103" s="39"/>
      <c r="K103" s="39"/>
      <c r="L103" s="39"/>
    </row>
    <row r="104" spans="4:12" s="1" customFormat="1" ht="15.75" customHeight="1" x14ac:dyDescent="0.2">
      <c r="D104" s="15"/>
      <c r="E104" s="15"/>
      <c r="F104" s="15"/>
      <c r="G104" s="15"/>
      <c r="I104" s="39"/>
      <c r="J104" s="39"/>
      <c r="K104" s="39"/>
      <c r="L104" s="39"/>
    </row>
    <row r="105" spans="4:12" s="1" customFormat="1" ht="15.75" customHeight="1" x14ac:dyDescent="0.2">
      <c r="D105" s="15"/>
      <c r="E105" s="15"/>
      <c r="F105" s="15"/>
      <c r="G105" s="15"/>
      <c r="I105" s="39"/>
      <c r="J105" s="39"/>
      <c r="K105" s="39"/>
      <c r="L105" s="39"/>
    </row>
    <row r="106" spans="4:12" s="1" customFormat="1" ht="15.75" customHeight="1" x14ac:dyDescent="0.2">
      <c r="D106" s="15"/>
      <c r="E106" s="15"/>
      <c r="F106" s="15"/>
      <c r="G106" s="15"/>
      <c r="I106" s="39"/>
      <c r="J106" s="39"/>
      <c r="K106" s="39"/>
      <c r="L106" s="39"/>
    </row>
    <row r="107" spans="4:12" s="1" customFormat="1" ht="15.75" customHeight="1" x14ac:dyDescent="0.2">
      <c r="D107" s="15"/>
      <c r="E107" s="15"/>
      <c r="F107" s="15"/>
      <c r="G107" s="15"/>
      <c r="I107" s="39"/>
      <c r="J107" s="39"/>
      <c r="K107" s="39"/>
      <c r="L107" s="39"/>
    </row>
    <row r="108" spans="4:12" s="1" customFormat="1" ht="15.75" customHeight="1" x14ac:dyDescent="0.2">
      <c r="D108" s="15"/>
      <c r="E108" s="15"/>
      <c r="F108" s="15"/>
      <c r="G108" s="15"/>
      <c r="I108" s="39"/>
      <c r="J108" s="39"/>
      <c r="K108" s="39"/>
      <c r="L108" s="39"/>
    </row>
    <row r="109" spans="4:12" s="1" customFormat="1" ht="15.75" customHeight="1" x14ac:dyDescent="0.2">
      <c r="D109" s="15"/>
      <c r="E109" s="15"/>
      <c r="F109" s="15"/>
      <c r="G109" s="15"/>
      <c r="I109" s="39"/>
      <c r="J109" s="39"/>
      <c r="K109" s="39"/>
      <c r="L109" s="39"/>
    </row>
    <row r="110" spans="4:12" s="1" customFormat="1" ht="15.75" customHeight="1" x14ac:dyDescent="0.2">
      <c r="D110" s="15"/>
      <c r="E110" s="15"/>
      <c r="F110" s="15"/>
      <c r="G110" s="15"/>
      <c r="I110" s="39"/>
      <c r="J110" s="39"/>
      <c r="K110" s="39"/>
      <c r="L110" s="39"/>
    </row>
    <row r="111" spans="4:12" s="1" customFormat="1" ht="15.75" customHeight="1" x14ac:dyDescent="0.2">
      <c r="D111" s="15"/>
      <c r="E111" s="15"/>
      <c r="F111" s="15"/>
      <c r="G111" s="15"/>
      <c r="I111" s="39"/>
      <c r="J111" s="39"/>
      <c r="K111" s="39"/>
      <c r="L111" s="39"/>
    </row>
    <row r="112" spans="4:12" s="1" customFormat="1" ht="15.75" customHeight="1" x14ac:dyDescent="0.2">
      <c r="D112" s="15"/>
      <c r="E112" s="15"/>
      <c r="F112" s="15"/>
      <c r="G112" s="15"/>
      <c r="I112" s="39"/>
      <c r="J112" s="39"/>
      <c r="K112" s="39"/>
      <c r="L112" s="39"/>
    </row>
    <row r="113" spans="4:12" s="1" customFormat="1" ht="15.75" customHeight="1" x14ac:dyDescent="0.2">
      <c r="D113" s="15"/>
      <c r="E113" s="15"/>
      <c r="F113" s="15"/>
      <c r="G113" s="15"/>
      <c r="I113" s="39"/>
      <c r="J113" s="39"/>
      <c r="K113" s="39"/>
      <c r="L113" s="39"/>
    </row>
    <row r="114" spans="4:12" s="1" customFormat="1" ht="15.75" customHeight="1" x14ac:dyDescent="0.2">
      <c r="D114" s="15"/>
      <c r="E114" s="15"/>
      <c r="F114" s="15"/>
      <c r="G114" s="15"/>
      <c r="I114" s="39"/>
      <c r="J114" s="39"/>
      <c r="K114" s="39"/>
      <c r="L114" s="39"/>
    </row>
    <row r="115" spans="4:12" s="1" customFormat="1" ht="15.75" customHeight="1" x14ac:dyDescent="0.2">
      <c r="D115" s="15"/>
      <c r="E115" s="15"/>
      <c r="F115" s="15"/>
      <c r="G115" s="15"/>
      <c r="I115" s="39"/>
      <c r="J115" s="39"/>
      <c r="K115" s="39"/>
      <c r="L115" s="39"/>
    </row>
    <row r="116" spans="4:12" s="1" customFormat="1" ht="15.75" customHeight="1" x14ac:dyDescent="0.2">
      <c r="D116" s="15"/>
      <c r="E116" s="15"/>
      <c r="F116" s="15"/>
      <c r="G116" s="15"/>
      <c r="I116" s="39"/>
      <c r="J116" s="39"/>
      <c r="K116" s="39"/>
      <c r="L116" s="39"/>
    </row>
    <row r="117" spans="4:12" s="1" customFormat="1" ht="15.75" customHeight="1" x14ac:dyDescent="0.2">
      <c r="D117" s="15"/>
      <c r="E117" s="15"/>
      <c r="F117" s="15"/>
      <c r="G117" s="15"/>
      <c r="I117" s="39"/>
      <c r="J117" s="39"/>
      <c r="K117" s="39"/>
      <c r="L117" s="39"/>
    </row>
    <row r="118" spans="4:12" s="1" customFormat="1" ht="15.75" customHeight="1" x14ac:dyDescent="0.2">
      <c r="D118" s="15"/>
      <c r="E118" s="15"/>
      <c r="F118" s="15"/>
      <c r="G118" s="15"/>
      <c r="I118" s="39"/>
      <c r="J118" s="39"/>
      <c r="K118" s="39"/>
      <c r="L118" s="39"/>
    </row>
    <row r="119" spans="4:12" s="1" customFormat="1" ht="15.75" customHeight="1" x14ac:dyDescent="0.2">
      <c r="D119" s="15"/>
      <c r="E119" s="15"/>
      <c r="F119" s="15"/>
      <c r="G119" s="15"/>
      <c r="I119" s="39"/>
      <c r="J119" s="39"/>
      <c r="K119" s="39"/>
      <c r="L119" s="39"/>
    </row>
    <row r="120" spans="4:12" s="1" customFormat="1" ht="15.75" customHeight="1" x14ac:dyDescent="0.2">
      <c r="D120" s="15"/>
      <c r="E120" s="15"/>
      <c r="F120" s="15"/>
      <c r="G120" s="15"/>
      <c r="I120" s="39"/>
      <c r="J120" s="39"/>
      <c r="K120" s="39"/>
      <c r="L120" s="39"/>
    </row>
    <row r="121" spans="4:12" s="1" customFormat="1" ht="15.75" customHeight="1" x14ac:dyDescent="0.2">
      <c r="D121" s="15"/>
      <c r="E121" s="15"/>
      <c r="F121" s="15"/>
      <c r="G121" s="15"/>
      <c r="I121" s="39"/>
      <c r="J121" s="39"/>
      <c r="K121" s="39"/>
      <c r="L121" s="39"/>
    </row>
    <row r="122" spans="4:12" s="1" customFormat="1" ht="15.75" customHeight="1" x14ac:dyDescent="0.2">
      <c r="D122" s="15"/>
      <c r="E122" s="15"/>
      <c r="F122" s="15"/>
      <c r="G122" s="15"/>
      <c r="I122" s="39"/>
      <c r="J122" s="39"/>
      <c r="K122" s="39"/>
      <c r="L122" s="39"/>
    </row>
    <row r="123" spans="4:12" s="1" customFormat="1" ht="15.75" customHeight="1" x14ac:dyDescent="0.2">
      <c r="D123" s="15"/>
      <c r="E123" s="15"/>
      <c r="F123" s="15"/>
      <c r="G123" s="15"/>
      <c r="I123" s="39"/>
      <c r="J123" s="39"/>
      <c r="K123" s="39"/>
      <c r="L123" s="39"/>
    </row>
    <row r="124" spans="4:12" s="1" customFormat="1" ht="15.75" customHeight="1" x14ac:dyDescent="0.2">
      <c r="D124" s="15"/>
      <c r="E124" s="15"/>
      <c r="F124" s="15"/>
      <c r="G124" s="15"/>
      <c r="I124" s="39"/>
      <c r="J124" s="39"/>
      <c r="K124" s="39"/>
      <c r="L124" s="39"/>
    </row>
    <row r="125" spans="4:12" s="1" customFormat="1" ht="15.75" customHeight="1" x14ac:dyDescent="0.2">
      <c r="D125" s="15"/>
      <c r="E125" s="15"/>
      <c r="F125" s="15"/>
      <c r="G125" s="15"/>
      <c r="I125" s="39"/>
      <c r="J125" s="39"/>
      <c r="K125" s="39"/>
      <c r="L125" s="39"/>
    </row>
    <row r="126" spans="4:12" s="1" customFormat="1" ht="15.75" customHeight="1" x14ac:dyDescent="0.2">
      <c r="D126" s="15"/>
      <c r="E126" s="15"/>
      <c r="F126" s="15"/>
      <c r="G126" s="15"/>
      <c r="I126" s="39"/>
      <c r="J126" s="39"/>
      <c r="K126" s="39"/>
      <c r="L126" s="39"/>
    </row>
    <row r="127" spans="4:12" s="1" customFormat="1" ht="15.75" customHeight="1" x14ac:dyDescent="0.2">
      <c r="D127" s="15"/>
      <c r="E127" s="15"/>
      <c r="F127" s="15"/>
      <c r="G127" s="15"/>
      <c r="I127" s="39"/>
      <c r="J127" s="39"/>
      <c r="K127" s="39"/>
      <c r="L127" s="39"/>
    </row>
    <row r="128" spans="4:12" s="1" customFormat="1" ht="15.75" customHeight="1" x14ac:dyDescent="0.2">
      <c r="D128" s="15"/>
      <c r="E128" s="15"/>
      <c r="F128" s="15"/>
      <c r="G128" s="15"/>
      <c r="I128" s="39"/>
      <c r="J128" s="39"/>
      <c r="K128" s="39"/>
      <c r="L128" s="39"/>
    </row>
    <row r="129" spans="4:12" s="1" customFormat="1" ht="15.75" customHeight="1" x14ac:dyDescent="0.2">
      <c r="D129" s="15"/>
      <c r="E129" s="15"/>
      <c r="F129" s="15"/>
      <c r="G129" s="15"/>
      <c r="I129" s="39"/>
      <c r="J129" s="39"/>
      <c r="K129" s="39"/>
      <c r="L129" s="39"/>
    </row>
    <row r="130" spans="4:12" s="1" customFormat="1" ht="15.75" customHeight="1" x14ac:dyDescent="0.2">
      <c r="D130" s="15"/>
      <c r="E130" s="15"/>
      <c r="F130" s="15"/>
      <c r="G130" s="15"/>
      <c r="I130" s="39"/>
      <c r="J130" s="39"/>
      <c r="K130" s="39"/>
      <c r="L130" s="39"/>
    </row>
    <row r="131" spans="4:12" s="1" customFormat="1" ht="15.75" customHeight="1" x14ac:dyDescent="0.2">
      <c r="D131" s="15"/>
      <c r="E131" s="15"/>
      <c r="F131" s="15"/>
      <c r="G131" s="15"/>
      <c r="I131" s="39"/>
      <c r="J131" s="39"/>
      <c r="K131" s="39"/>
      <c r="L131" s="39"/>
    </row>
    <row r="132" spans="4:12" s="1" customFormat="1" ht="15.75" customHeight="1" x14ac:dyDescent="0.2">
      <c r="D132" s="15"/>
      <c r="E132" s="15"/>
      <c r="F132" s="15"/>
      <c r="G132" s="15"/>
      <c r="I132" s="39"/>
      <c r="J132" s="39"/>
      <c r="K132" s="39"/>
      <c r="L132" s="39"/>
    </row>
    <row r="133" spans="4:12" s="1" customFormat="1" ht="15.75" customHeight="1" x14ac:dyDescent="0.2">
      <c r="D133" s="15"/>
      <c r="E133" s="15"/>
      <c r="F133" s="15"/>
      <c r="G133" s="15"/>
      <c r="I133" s="39"/>
      <c r="J133" s="39"/>
      <c r="K133" s="39"/>
      <c r="L133" s="39"/>
    </row>
    <row r="134" spans="4:12" s="1" customFormat="1" ht="15.75" customHeight="1" x14ac:dyDescent="0.2">
      <c r="D134" s="15"/>
      <c r="E134" s="15"/>
      <c r="F134" s="15"/>
      <c r="G134" s="15"/>
      <c r="I134" s="39"/>
      <c r="J134" s="39"/>
      <c r="K134" s="39"/>
      <c r="L134" s="39"/>
    </row>
    <row r="135" spans="4:12" s="1" customFormat="1" ht="15.75" customHeight="1" x14ac:dyDescent="0.2">
      <c r="D135" s="15"/>
      <c r="E135" s="15"/>
      <c r="F135" s="15"/>
      <c r="G135" s="15"/>
      <c r="I135" s="39"/>
      <c r="J135" s="39"/>
      <c r="K135" s="39"/>
      <c r="L135" s="39"/>
    </row>
    <row r="136" spans="4:12" s="1" customFormat="1" ht="15.75" customHeight="1" x14ac:dyDescent="0.2">
      <c r="D136" s="15"/>
      <c r="E136" s="15"/>
      <c r="F136" s="15"/>
      <c r="G136" s="15"/>
      <c r="I136" s="39"/>
      <c r="J136" s="39"/>
      <c r="K136" s="39"/>
      <c r="L136" s="39"/>
    </row>
    <row r="137" spans="4:12" s="1" customFormat="1" ht="15.75" customHeight="1" x14ac:dyDescent="0.2">
      <c r="D137" s="15"/>
      <c r="E137" s="15"/>
      <c r="F137" s="15"/>
      <c r="G137" s="15"/>
      <c r="I137" s="39"/>
      <c r="J137" s="39"/>
      <c r="K137" s="39"/>
      <c r="L137" s="39"/>
    </row>
    <row r="138" spans="4:12" s="1" customFormat="1" ht="15.75" customHeight="1" x14ac:dyDescent="0.2">
      <c r="D138" s="15"/>
      <c r="E138" s="15"/>
      <c r="F138" s="15"/>
      <c r="G138" s="15"/>
      <c r="I138" s="39"/>
      <c r="J138" s="39"/>
      <c r="K138" s="39"/>
      <c r="L138" s="39"/>
    </row>
    <row r="139" spans="4:12" s="1" customFormat="1" ht="15.75" customHeight="1" x14ac:dyDescent="0.2">
      <c r="D139" s="15"/>
      <c r="E139" s="15"/>
      <c r="F139" s="15"/>
      <c r="G139" s="15"/>
      <c r="I139" s="39"/>
      <c r="J139" s="39"/>
      <c r="K139" s="39"/>
      <c r="L139" s="39"/>
    </row>
    <row r="140" spans="4:12" s="1" customFormat="1" ht="15.75" customHeight="1" x14ac:dyDescent="0.2">
      <c r="D140" s="15"/>
      <c r="E140" s="15"/>
      <c r="F140" s="15"/>
      <c r="G140" s="15"/>
      <c r="I140" s="39"/>
      <c r="J140" s="39"/>
      <c r="K140" s="39"/>
      <c r="L140" s="39"/>
    </row>
    <row r="141" spans="4:12" s="1" customFormat="1" ht="15.75" customHeight="1" x14ac:dyDescent="0.2">
      <c r="D141" s="15"/>
      <c r="E141" s="15"/>
      <c r="F141" s="15"/>
      <c r="G141" s="15"/>
      <c r="I141" s="39"/>
      <c r="J141" s="39"/>
      <c r="K141" s="39"/>
      <c r="L141" s="39"/>
    </row>
    <row r="142" spans="4:12" s="1" customFormat="1" ht="15.75" customHeight="1" x14ac:dyDescent="0.2">
      <c r="D142" s="15"/>
      <c r="E142" s="15"/>
      <c r="F142" s="15"/>
      <c r="G142" s="15"/>
      <c r="I142" s="39"/>
      <c r="J142" s="39"/>
      <c r="K142" s="39"/>
      <c r="L142" s="39"/>
    </row>
    <row r="143" spans="4:12" s="1" customFormat="1" ht="15.75" customHeight="1" x14ac:dyDescent="0.2">
      <c r="D143" s="15"/>
      <c r="E143" s="15"/>
      <c r="F143" s="15"/>
      <c r="G143" s="15"/>
      <c r="I143" s="39"/>
      <c r="J143" s="39"/>
      <c r="K143" s="39"/>
      <c r="L143" s="39"/>
    </row>
    <row r="144" spans="4:12" s="1" customFormat="1" ht="15.75" customHeight="1" x14ac:dyDescent="0.2">
      <c r="D144" s="15"/>
      <c r="E144" s="15"/>
      <c r="F144" s="15"/>
      <c r="G144" s="15"/>
      <c r="I144" s="39"/>
      <c r="J144" s="39"/>
      <c r="K144" s="39"/>
      <c r="L144" s="39"/>
    </row>
    <row r="145" spans="4:12" s="1" customFormat="1" ht="15.75" customHeight="1" x14ac:dyDescent="0.2">
      <c r="D145" s="15"/>
      <c r="E145" s="15"/>
      <c r="F145" s="15"/>
      <c r="G145" s="15"/>
      <c r="I145" s="39"/>
      <c r="J145" s="39"/>
      <c r="K145" s="39"/>
      <c r="L145" s="39"/>
    </row>
    <row r="146" spans="4:12" s="1" customFormat="1" ht="15.75" customHeight="1" x14ac:dyDescent="0.2">
      <c r="D146" s="15"/>
      <c r="E146" s="15"/>
      <c r="F146" s="15"/>
      <c r="G146" s="15"/>
      <c r="I146" s="39"/>
      <c r="J146" s="39"/>
      <c r="K146" s="39"/>
      <c r="L146" s="39"/>
    </row>
    <row r="147" spans="4:12" s="1" customFormat="1" ht="15.75" customHeight="1" x14ac:dyDescent="0.2">
      <c r="D147" s="15"/>
      <c r="E147" s="15"/>
      <c r="F147" s="15"/>
      <c r="G147" s="15"/>
      <c r="I147" s="39"/>
      <c r="J147" s="39"/>
      <c r="K147" s="39"/>
      <c r="L147" s="39"/>
    </row>
    <row r="148" spans="4:12" s="1" customFormat="1" ht="15.75" customHeight="1" x14ac:dyDescent="0.2">
      <c r="D148" s="15"/>
      <c r="E148" s="15"/>
      <c r="F148" s="15"/>
      <c r="G148" s="15"/>
      <c r="I148" s="39"/>
      <c r="J148" s="39"/>
      <c r="K148" s="39"/>
      <c r="L148" s="39"/>
    </row>
    <row r="149" spans="4:12" s="1" customFormat="1" ht="15.75" customHeight="1" x14ac:dyDescent="0.2">
      <c r="D149" s="15"/>
      <c r="E149" s="15"/>
      <c r="F149" s="15"/>
      <c r="G149" s="15"/>
      <c r="I149" s="39"/>
      <c r="J149" s="39"/>
      <c r="K149" s="39"/>
      <c r="L149" s="39"/>
    </row>
    <row r="150" spans="4:12" s="1" customFormat="1" ht="15.75" customHeight="1" x14ac:dyDescent="0.2">
      <c r="D150" s="15"/>
      <c r="E150" s="15"/>
      <c r="F150" s="15"/>
      <c r="G150" s="15"/>
      <c r="I150" s="39"/>
      <c r="J150" s="39"/>
      <c r="K150" s="39"/>
      <c r="L150" s="39"/>
    </row>
    <row r="151" spans="4:12" s="1" customFormat="1" ht="15.75" customHeight="1" x14ac:dyDescent="0.2">
      <c r="D151" s="15"/>
      <c r="E151" s="15"/>
      <c r="F151" s="15"/>
      <c r="G151" s="15"/>
      <c r="I151" s="39"/>
      <c r="J151" s="39"/>
      <c r="K151" s="39"/>
      <c r="L151" s="39"/>
    </row>
    <row r="152" spans="4:12" s="1" customFormat="1" ht="15.75" customHeight="1" x14ac:dyDescent="0.2">
      <c r="D152" s="15"/>
      <c r="E152" s="15"/>
      <c r="F152" s="15"/>
      <c r="G152" s="15"/>
      <c r="I152" s="39"/>
      <c r="J152" s="39"/>
      <c r="K152" s="39"/>
      <c r="L152" s="39"/>
    </row>
    <row r="153" spans="4:12" s="1" customFormat="1" ht="15.75" customHeight="1" x14ac:dyDescent="0.2">
      <c r="D153" s="15"/>
      <c r="E153" s="15"/>
      <c r="F153" s="15"/>
      <c r="G153" s="15"/>
      <c r="I153" s="39"/>
      <c r="J153" s="39"/>
      <c r="K153" s="39"/>
      <c r="L153" s="39"/>
    </row>
    <row r="154" spans="4:12" s="1" customFormat="1" ht="15.75" customHeight="1" x14ac:dyDescent="0.2">
      <c r="D154" s="15"/>
      <c r="E154" s="15"/>
      <c r="F154" s="15"/>
      <c r="G154" s="15"/>
      <c r="I154" s="39"/>
      <c r="J154" s="39"/>
      <c r="K154" s="39"/>
      <c r="L154" s="39"/>
    </row>
    <row r="155" spans="4:12" s="1" customFormat="1" ht="15.75" customHeight="1" x14ac:dyDescent="0.2">
      <c r="D155" s="15"/>
      <c r="E155" s="15"/>
      <c r="F155" s="15"/>
      <c r="G155" s="15"/>
      <c r="I155" s="39"/>
      <c r="J155" s="39"/>
      <c r="K155" s="39"/>
      <c r="L155" s="39"/>
    </row>
    <row r="156" spans="4:12" s="1" customFormat="1" ht="15.75" customHeight="1" x14ac:dyDescent="0.2">
      <c r="D156" s="15"/>
      <c r="E156" s="15"/>
      <c r="F156" s="15"/>
      <c r="G156" s="15"/>
      <c r="I156" s="39"/>
      <c r="J156" s="39"/>
      <c r="K156" s="39"/>
      <c r="L156" s="39"/>
    </row>
    <row r="157" spans="4:12" s="1" customFormat="1" ht="15.75" customHeight="1" x14ac:dyDescent="0.2">
      <c r="D157" s="15"/>
      <c r="E157" s="15"/>
      <c r="F157" s="15"/>
      <c r="G157" s="15"/>
      <c r="I157" s="39"/>
      <c r="J157" s="39"/>
      <c r="K157" s="39"/>
      <c r="L157" s="39"/>
    </row>
    <row r="158" spans="4:12" s="1" customFormat="1" ht="15.75" customHeight="1" x14ac:dyDescent="0.2">
      <c r="D158" s="15"/>
      <c r="E158" s="15"/>
      <c r="F158" s="15"/>
      <c r="G158" s="15"/>
      <c r="I158" s="39"/>
      <c r="J158" s="39"/>
      <c r="K158" s="39"/>
      <c r="L158" s="39"/>
    </row>
    <row r="159" spans="4:12" s="1" customFormat="1" ht="15.75" customHeight="1" x14ac:dyDescent="0.2">
      <c r="D159" s="15"/>
      <c r="E159" s="15"/>
      <c r="F159" s="15"/>
      <c r="G159" s="15"/>
      <c r="I159" s="39"/>
      <c r="J159" s="39"/>
      <c r="K159" s="39"/>
      <c r="L159" s="39"/>
    </row>
    <row r="160" spans="4:12" s="1" customFormat="1" ht="15.75" customHeight="1" x14ac:dyDescent="0.2">
      <c r="D160" s="15"/>
      <c r="E160" s="15"/>
      <c r="F160" s="15"/>
      <c r="G160" s="15"/>
      <c r="I160" s="39"/>
      <c r="J160" s="39"/>
      <c r="K160" s="39"/>
      <c r="L160" s="39"/>
    </row>
    <row r="161" spans="4:12" s="1" customFormat="1" ht="15.75" customHeight="1" x14ac:dyDescent="0.2">
      <c r="D161" s="15"/>
      <c r="E161" s="15"/>
      <c r="F161" s="15"/>
      <c r="G161" s="15"/>
      <c r="I161" s="39"/>
      <c r="J161" s="39"/>
      <c r="K161" s="39"/>
      <c r="L161" s="39"/>
    </row>
    <row r="162" spans="4:12" s="1" customFormat="1" ht="15.75" customHeight="1" x14ac:dyDescent="0.2">
      <c r="D162" s="15"/>
      <c r="E162" s="15"/>
      <c r="F162" s="15"/>
      <c r="G162" s="15"/>
      <c r="I162" s="39"/>
      <c r="J162" s="39"/>
      <c r="K162" s="39"/>
      <c r="L162" s="39"/>
    </row>
    <row r="163" spans="4:12" s="1" customFormat="1" ht="15.75" customHeight="1" x14ac:dyDescent="0.2">
      <c r="D163" s="15"/>
      <c r="E163" s="15"/>
      <c r="F163" s="15"/>
      <c r="G163" s="15"/>
      <c r="I163" s="39"/>
      <c r="J163" s="39"/>
      <c r="K163" s="39"/>
      <c r="L163" s="39"/>
    </row>
    <row r="164" spans="4:12" s="1" customFormat="1" ht="15.75" customHeight="1" x14ac:dyDescent="0.2">
      <c r="D164" s="15"/>
      <c r="E164" s="15"/>
      <c r="F164" s="15"/>
      <c r="G164" s="15"/>
      <c r="I164" s="39"/>
      <c r="J164" s="39"/>
      <c r="K164" s="39"/>
      <c r="L164" s="39"/>
    </row>
    <row r="165" spans="4:12" s="1" customFormat="1" ht="15.75" customHeight="1" x14ac:dyDescent="0.2">
      <c r="D165" s="15"/>
      <c r="E165" s="15"/>
      <c r="F165" s="15"/>
      <c r="G165" s="15"/>
      <c r="I165" s="39"/>
      <c r="J165" s="39"/>
      <c r="K165" s="39"/>
      <c r="L165" s="39"/>
    </row>
    <row r="166" spans="4:12" s="1" customFormat="1" ht="15.75" customHeight="1" x14ac:dyDescent="0.2">
      <c r="D166" s="15"/>
      <c r="E166" s="15"/>
      <c r="F166" s="15"/>
      <c r="G166" s="15"/>
      <c r="I166" s="39"/>
      <c r="J166" s="39"/>
      <c r="K166" s="39"/>
      <c r="L166" s="39"/>
    </row>
    <row r="167" spans="4:12" s="1" customFormat="1" ht="15.75" customHeight="1" x14ac:dyDescent="0.2">
      <c r="D167" s="15"/>
      <c r="E167" s="15"/>
      <c r="F167" s="15"/>
      <c r="G167" s="15"/>
      <c r="I167" s="39"/>
      <c r="J167" s="39"/>
      <c r="K167" s="39"/>
      <c r="L167" s="39"/>
    </row>
    <row r="168" spans="4:12" s="1" customFormat="1" ht="15.75" customHeight="1" x14ac:dyDescent="0.2">
      <c r="D168" s="15"/>
      <c r="E168" s="15"/>
      <c r="F168" s="15"/>
      <c r="G168" s="15"/>
      <c r="I168" s="39"/>
      <c r="J168" s="39"/>
      <c r="K168" s="39"/>
      <c r="L168" s="39"/>
    </row>
    <row r="169" spans="4:12" s="1" customFormat="1" ht="15.75" customHeight="1" x14ac:dyDescent="0.2">
      <c r="D169" s="15"/>
      <c r="E169" s="15"/>
      <c r="F169" s="15"/>
      <c r="G169" s="15"/>
      <c r="I169" s="39"/>
      <c r="J169" s="39"/>
      <c r="K169" s="39"/>
      <c r="L169" s="39"/>
    </row>
    <row r="170" spans="4:12" s="1" customFormat="1" ht="15.75" customHeight="1" x14ac:dyDescent="0.2">
      <c r="D170" s="15"/>
      <c r="E170" s="15"/>
      <c r="F170" s="15"/>
      <c r="G170" s="15"/>
      <c r="I170" s="39"/>
      <c r="J170" s="39"/>
      <c r="K170" s="39"/>
      <c r="L170" s="39"/>
    </row>
    <row r="171" spans="4:12" s="1" customFormat="1" ht="15.75" customHeight="1" x14ac:dyDescent="0.2">
      <c r="D171" s="15"/>
      <c r="E171" s="15"/>
      <c r="F171" s="15"/>
      <c r="G171" s="15"/>
      <c r="I171" s="39"/>
      <c r="J171" s="39"/>
      <c r="K171" s="39"/>
      <c r="L171" s="39"/>
    </row>
    <row r="172" spans="4:12" s="1" customFormat="1" ht="15.75" customHeight="1" x14ac:dyDescent="0.2">
      <c r="D172" s="15"/>
      <c r="E172" s="15"/>
      <c r="F172" s="15"/>
      <c r="G172" s="15"/>
      <c r="I172" s="39"/>
      <c r="J172" s="39"/>
      <c r="K172" s="39"/>
      <c r="L172" s="39"/>
    </row>
    <row r="173" spans="4:12" s="1" customFormat="1" ht="15.75" customHeight="1" x14ac:dyDescent="0.2">
      <c r="D173" s="15"/>
      <c r="E173" s="15"/>
      <c r="F173" s="15"/>
      <c r="G173" s="15"/>
      <c r="I173" s="39"/>
      <c r="J173" s="39"/>
      <c r="K173" s="39"/>
      <c r="L173" s="39"/>
    </row>
    <row r="174" spans="4:12" s="1" customFormat="1" ht="15.75" customHeight="1" x14ac:dyDescent="0.2">
      <c r="D174" s="15"/>
      <c r="E174" s="15"/>
      <c r="F174" s="15"/>
      <c r="G174" s="15"/>
      <c r="I174" s="39"/>
      <c r="J174" s="39"/>
      <c r="K174" s="39"/>
      <c r="L174" s="39"/>
    </row>
    <row r="175" spans="4:12" s="1" customFormat="1" ht="15.75" customHeight="1" x14ac:dyDescent="0.2">
      <c r="D175" s="15"/>
      <c r="E175" s="15"/>
      <c r="F175" s="15"/>
      <c r="G175" s="15"/>
      <c r="I175" s="39"/>
      <c r="J175" s="39"/>
      <c r="K175" s="39"/>
      <c r="L175" s="39"/>
    </row>
    <row r="176" spans="4:12" s="1" customFormat="1" ht="15.75" customHeight="1" x14ac:dyDescent="0.2">
      <c r="D176" s="15"/>
      <c r="E176" s="15"/>
      <c r="F176" s="15"/>
      <c r="G176" s="15"/>
      <c r="I176" s="39"/>
      <c r="J176" s="39"/>
      <c r="K176" s="39"/>
      <c r="L176" s="39"/>
    </row>
    <row r="177" spans="4:12" s="1" customFormat="1" ht="15.75" customHeight="1" x14ac:dyDescent="0.2">
      <c r="D177" s="15"/>
      <c r="E177" s="15"/>
      <c r="F177" s="15"/>
      <c r="G177" s="15"/>
      <c r="I177" s="39"/>
      <c r="J177" s="39"/>
      <c r="K177" s="39"/>
      <c r="L177" s="39"/>
    </row>
    <row r="178" spans="4:12" s="1" customFormat="1" ht="15.75" customHeight="1" x14ac:dyDescent="0.2">
      <c r="D178" s="15"/>
      <c r="E178" s="15"/>
      <c r="F178" s="15"/>
      <c r="G178" s="15"/>
      <c r="I178" s="39"/>
      <c r="J178" s="39"/>
      <c r="K178" s="39"/>
      <c r="L178" s="39"/>
    </row>
    <row r="179" spans="4:12" s="1" customFormat="1" ht="15.75" customHeight="1" x14ac:dyDescent="0.2">
      <c r="D179" s="15"/>
      <c r="E179" s="15"/>
      <c r="F179" s="15"/>
      <c r="G179" s="15"/>
      <c r="I179" s="39"/>
      <c r="J179" s="39"/>
      <c r="K179" s="39"/>
      <c r="L179" s="39"/>
    </row>
    <row r="180" spans="4:12" s="1" customFormat="1" ht="15.75" customHeight="1" x14ac:dyDescent="0.2">
      <c r="D180" s="15"/>
      <c r="E180" s="15"/>
      <c r="F180" s="15"/>
      <c r="G180" s="15"/>
      <c r="I180" s="39"/>
      <c r="J180" s="39"/>
      <c r="K180" s="39"/>
      <c r="L180" s="39"/>
    </row>
    <row r="181" spans="4:12" s="1" customFormat="1" ht="15.75" customHeight="1" x14ac:dyDescent="0.2">
      <c r="D181" s="15"/>
      <c r="E181" s="15"/>
      <c r="F181" s="15"/>
      <c r="G181" s="15"/>
      <c r="I181" s="39"/>
      <c r="J181" s="39"/>
      <c r="K181" s="39"/>
      <c r="L181" s="39"/>
    </row>
    <row r="182" spans="4:12" s="1" customFormat="1" ht="15.75" customHeight="1" x14ac:dyDescent="0.2">
      <c r="D182" s="15"/>
      <c r="E182" s="15"/>
      <c r="F182" s="15"/>
      <c r="G182" s="15"/>
      <c r="I182" s="39"/>
      <c r="J182" s="39"/>
      <c r="K182" s="39"/>
      <c r="L182" s="39"/>
    </row>
    <row r="183" spans="4:12" s="1" customFormat="1" ht="15.75" customHeight="1" x14ac:dyDescent="0.2">
      <c r="D183" s="15"/>
      <c r="E183" s="15"/>
      <c r="F183" s="15"/>
      <c r="G183" s="15"/>
      <c r="I183" s="39"/>
      <c r="J183" s="39"/>
      <c r="K183" s="39"/>
      <c r="L183" s="39"/>
    </row>
    <row r="184" spans="4:12" s="1" customFormat="1" ht="15.75" customHeight="1" x14ac:dyDescent="0.2">
      <c r="D184" s="15"/>
      <c r="E184" s="15"/>
      <c r="F184" s="15"/>
      <c r="G184" s="15"/>
      <c r="I184" s="39"/>
      <c r="J184" s="39"/>
      <c r="K184" s="39"/>
      <c r="L184" s="39"/>
    </row>
    <row r="185" spans="4:12" s="1" customFormat="1" ht="15.75" customHeight="1" x14ac:dyDescent="0.2">
      <c r="D185" s="15"/>
      <c r="E185" s="15"/>
      <c r="F185" s="15"/>
      <c r="G185" s="15"/>
      <c r="I185" s="39"/>
      <c r="J185" s="39"/>
      <c r="K185" s="39"/>
      <c r="L185" s="39"/>
    </row>
    <row r="186" spans="4:12" s="1" customFormat="1" ht="15.75" customHeight="1" x14ac:dyDescent="0.2">
      <c r="D186" s="15"/>
      <c r="E186" s="15"/>
      <c r="F186" s="15"/>
      <c r="G186" s="15"/>
      <c r="I186" s="39"/>
      <c r="J186" s="39"/>
      <c r="K186" s="39"/>
      <c r="L186" s="39"/>
    </row>
    <row r="187" spans="4:12" s="1" customFormat="1" ht="15.75" customHeight="1" x14ac:dyDescent="0.2">
      <c r="D187" s="15"/>
      <c r="E187" s="15"/>
      <c r="F187" s="15"/>
      <c r="G187" s="15"/>
      <c r="I187" s="39"/>
      <c r="J187" s="39"/>
      <c r="K187" s="39"/>
      <c r="L187" s="39"/>
    </row>
    <row r="188" spans="4:12" s="1" customFormat="1" ht="15.75" customHeight="1" x14ac:dyDescent="0.2">
      <c r="D188" s="15"/>
      <c r="E188" s="15"/>
      <c r="F188" s="15"/>
      <c r="G188" s="15"/>
      <c r="I188" s="39"/>
      <c r="J188" s="39"/>
      <c r="K188" s="39"/>
      <c r="L188" s="39"/>
    </row>
    <row r="189" spans="4:12" s="1" customFormat="1" ht="15.75" customHeight="1" x14ac:dyDescent="0.2">
      <c r="D189" s="15"/>
      <c r="E189" s="15"/>
      <c r="F189" s="15"/>
      <c r="G189" s="15"/>
      <c r="I189" s="39"/>
      <c r="J189" s="39"/>
      <c r="K189" s="39"/>
      <c r="L189" s="39"/>
    </row>
    <row r="190" spans="4:12" s="1" customFormat="1" ht="15.75" customHeight="1" x14ac:dyDescent="0.2">
      <c r="D190" s="15"/>
      <c r="E190" s="15"/>
      <c r="F190" s="15"/>
      <c r="G190" s="15"/>
      <c r="I190" s="39"/>
      <c r="J190" s="39"/>
      <c r="K190" s="39"/>
      <c r="L190" s="39"/>
    </row>
    <row r="191" spans="4:12" s="1" customFormat="1" ht="15.75" customHeight="1" x14ac:dyDescent="0.2">
      <c r="D191" s="15"/>
      <c r="E191" s="15"/>
      <c r="F191" s="15"/>
      <c r="G191" s="15"/>
      <c r="I191" s="39"/>
      <c r="J191" s="39"/>
      <c r="K191" s="39"/>
      <c r="L191" s="39"/>
    </row>
    <row r="192" spans="4:12" s="1" customFormat="1" ht="15.75" customHeight="1" x14ac:dyDescent="0.2">
      <c r="D192" s="15"/>
      <c r="E192" s="15"/>
      <c r="F192" s="15"/>
      <c r="G192" s="15"/>
      <c r="I192" s="39"/>
      <c r="J192" s="39"/>
      <c r="K192" s="39"/>
      <c r="L192" s="39"/>
    </row>
    <row r="193" spans="4:12" s="1" customFormat="1" ht="15.75" customHeight="1" x14ac:dyDescent="0.2">
      <c r="D193" s="15"/>
      <c r="E193" s="15"/>
      <c r="F193" s="15"/>
      <c r="G193" s="15"/>
      <c r="I193" s="39"/>
      <c r="J193" s="39"/>
      <c r="K193" s="39"/>
      <c r="L193" s="39"/>
    </row>
    <row r="194" spans="4:12" s="1" customFormat="1" ht="15.75" customHeight="1" x14ac:dyDescent="0.2">
      <c r="D194" s="15"/>
      <c r="E194" s="15"/>
      <c r="F194" s="15"/>
      <c r="G194" s="15"/>
      <c r="I194" s="39"/>
      <c r="J194" s="39"/>
      <c r="K194" s="39"/>
      <c r="L194" s="39"/>
    </row>
    <row r="195" spans="4:12" s="1" customFormat="1" ht="15.75" customHeight="1" x14ac:dyDescent="0.2">
      <c r="D195" s="15"/>
      <c r="E195" s="15"/>
      <c r="F195" s="15"/>
      <c r="G195" s="15"/>
      <c r="I195" s="39"/>
      <c r="J195" s="39"/>
      <c r="K195" s="39"/>
      <c r="L195" s="39"/>
    </row>
    <row r="196" spans="4:12" ht="15.75" customHeight="1" x14ac:dyDescent="0.2"/>
    <row r="197" spans="4:12" ht="15.75" customHeight="1" x14ac:dyDescent="0.2"/>
    <row r="198" spans="4:12" ht="15.75" customHeight="1" x14ac:dyDescent="0.2"/>
    <row r="199" spans="4:12" ht="15.75" customHeight="1" x14ac:dyDescent="0.2"/>
    <row r="200" spans="4:12" ht="15.75" customHeight="1" x14ac:dyDescent="0.2"/>
    <row r="201" spans="4:12" ht="15.75" customHeight="1" x14ac:dyDescent="0.2"/>
    <row r="202" spans="4:12" ht="15.75" customHeight="1" x14ac:dyDescent="0.2"/>
    <row r="203" spans="4:12" ht="15.75" customHeight="1" x14ac:dyDescent="0.2"/>
    <row r="204" spans="4:12" ht="15.75" customHeight="1" x14ac:dyDescent="0.2"/>
    <row r="205" spans="4:12" ht="15.75" customHeight="1" x14ac:dyDescent="0.2"/>
    <row r="206" spans="4:12" ht="15.75" customHeight="1" x14ac:dyDescent="0.2"/>
    <row r="207" spans="4:12" ht="15.75" customHeight="1" x14ac:dyDescent="0.2"/>
    <row r="208" spans="4:1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</sheetData>
  <sheetProtection algorithmName="SHA-512" hashValue="IykGgmuh7pmb8NLv4x5vQ29IscD25JNoCsmxa2cGJN6FN7jdYQdQGT6G53Tv90kDXt01P6DvjG4vnUKreWEYKg==" saltValue="kl7r0HabnYwazOVN/i+5jQ==" spinCount="100000" sheet="1" objects="1" scenarios="1" selectLockedCells="1"/>
  <mergeCells count="12">
    <mergeCell ref="C47:C50"/>
    <mergeCell ref="C22:C25"/>
    <mergeCell ref="C14:C17"/>
    <mergeCell ref="C26:C29"/>
    <mergeCell ref="C35:C38"/>
    <mergeCell ref="C18:C21"/>
    <mergeCell ref="C39:C42"/>
    <mergeCell ref="E9:G9"/>
    <mergeCell ref="B5:L5"/>
    <mergeCell ref="C11:H11"/>
    <mergeCell ref="C31:H31"/>
    <mergeCell ref="C43:C46"/>
  </mergeCells>
  <pageMargins left="0.39370078740157483" right="0.19685039370078741" top="0.78740157480314965" bottom="0.59055118110236227" header="0.19685039370078741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63FD-1958-4F76-800D-17176EEC3649}">
  <sheetPr>
    <tabColor rgb="FF00B0F0"/>
  </sheetPr>
  <dimension ref="B1:AI79"/>
  <sheetViews>
    <sheetView showGridLines="0" showRowColHeaders="0" zoomScale="115" zoomScaleNormal="115" workbookViewId="0">
      <selection activeCell="H5" sqref="H5"/>
    </sheetView>
  </sheetViews>
  <sheetFormatPr baseColWidth="10" defaultColWidth="11" defaultRowHeight="12.75" x14ac:dyDescent="0.2"/>
  <cols>
    <col min="1" max="1" width="10.125" style="607" customWidth="1"/>
    <col min="2" max="3" width="7.625" style="609" customWidth="1"/>
    <col min="4" max="18" width="7.625" style="608" customWidth="1"/>
    <col min="19" max="19" width="4.25" style="608" customWidth="1"/>
    <col min="20" max="24" width="4.25" style="608" hidden="1" customWidth="1"/>
    <col min="25" max="27" width="3.875" style="607" hidden="1" customWidth="1"/>
    <col min="28" max="34" width="4.25" style="607" hidden="1" customWidth="1"/>
    <col min="35" max="47" width="0" style="607" hidden="1" customWidth="1"/>
    <col min="48" max="16384" width="11" style="607"/>
  </cols>
  <sheetData>
    <row r="1" spans="2:35" ht="6.95" customHeight="1" x14ac:dyDescent="0.2">
      <c r="B1" s="622"/>
      <c r="C1" s="622"/>
      <c r="D1" s="622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6"/>
    </row>
    <row r="2" spans="2:35" ht="28.5" x14ac:dyDescent="0.8">
      <c r="B2" s="625" t="s">
        <v>22</v>
      </c>
      <c r="C2" s="674"/>
      <c r="D2" s="623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6"/>
      <c r="X2" s="617"/>
      <c r="Y2" s="617"/>
      <c r="Z2" s="617"/>
      <c r="AA2" s="617"/>
      <c r="AB2" s="617"/>
      <c r="AC2" s="617"/>
      <c r="AD2" s="617"/>
      <c r="AE2" s="617"/>
      <c r="AF2" s="617"/>
      <c r="AG2" s="617"/>
      <c r="AH2" s="617"/>
      <c r="AI2" s="616"/>
    </row>
    <row r="3" spans="2:35" ht="19.5" customHeight="1" x14ac:dyDescent="0.2">
      <c r="B3" s="615"/>
      <c r="C3" s="615"/>
      <c r="D3" s="615"/>
      <c r="E3" s="624" t="s">
        <v>1</v>
      </c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  <c r="AC3" s="615"/>
      <c r="AD3" s="615"/>
      <c r="AE3" s="615"/>
      <c r="AF3" s="615"/>
      <c r="AG3" s="615"/>
      <c r="AH3" s="615"/>
      <c r="AI3" s="616"/>
    </row>
    <row r="4" spans="2:35" ht="18" customHeight="1" x14ac:dyDescent="0.2"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  <c r="AC4" s="616"/>
      <c r="AD4" s="616"/>
      <c r="AE4" s="616"/>
      <c r="AF4" s="616"/>
      <c r="AG4" s="616"/>
      <c r="AH4" s="616"/>
      <c r="AI4" s="616"/>
    </row>
    <row r="5" spans="2:35" ht="20.25" customHeight="1" x14ac:dyDescent="0.35">
      <c r="B5" s="618"/>
      <c r="C5" s="618"/>
      <c r="D5" s="666" t="s">
        <v>23</v>
      </c>
      <c r="E5" s="626">
        <v>75</v>
      </c>
      <c r="F5" s="627" t="s">
        <v>4</v>
      </c>
      <c r="G5" s="666" t="s">
        <v>24</v>
      </c>
      <c r="H5" s="626">
        <v>65</v>
      </c>
      <c r="I5" s="627" t="s">
        <v>4</v>
      </c>
      <c r="J5" s="616"/>
      <c r="K5" s="615"/>
      <c r="L5" s="621" t="s">
        <v>25</v>
      </c>
      <c r="M5" s="626">
        <v>20</v>
      </c>
      <c r="N5" s="627" t="s">
        <v>4</v>
      </c>
      <c r="O5" s="616"/>
      <c r="P5" s="616"/>
      <c r="Q5" s="607"/>
      <c r="R5" s="607"/>
      <c r="S5" s="607"/>
      <c r="T5" s="607"/>
      <c r="U5" s="619"/>
      <c r="V5" s="619"/>
      <c r="W5" s="615"/>
      <c r="X5" s="615"/>
      <c r="Y5" s="615"/>
      <c r="Z5" s="615"/>
      <c r="AA5" s="618"/>
      <c r="AB5" s="618"/>
      <c r="AC5" s="620"/>
      <c r="AD5" s="618" t="s">
        <v>26</v>
      </c>
      <c r="AE5" s="618"/>
      <c r="AF5" s="616"/>
      <c r="AG5" s="618"/>
      <c r="AH5" s="620"/>
      <c r="AI5" s="616"/>
    </row>
    <row r="6" spans="2:35" s="614" customFormat="1" ht="18" x14ac:dyDescent="0.25">
      <c r="B6" s="607"/>
      <c r="C6" s="173"/>
      <c r="D6" s="173"/>
      <c r="E6" s="121"/>
      <c r="F6" s="607"/>
      <c r="G6" s="607"/>
      <c r="H6" s="607"/>
      <c r="I6" s="667" t="s">
        <v>7</v>
      </c>
      <c r="J6" s="669">
        <f>(E5-H5)/(LN((E5-M5)/(H5-M5)))</f>
        <v>49.83288654563971</v>
      </c>
      <c r="K6" s="668" t="s">
        <v>4</v>
      </c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</row>
    <row r="7" spans="2:35" s="612" customFormat="1" x14ac:dyDescent="0.2">
      <c r="B7" s="628" t="s">
        <v>27</v>
      </c>
      <c r="C7" s="629">
        <v>400</v>
      </c>
      <c r="D7" s="630"/>
      <c r="E7" s="630"/>
      <c r="F7" s="630"/>
      <c r="G7" s="629">
        <v>600</v>
      </c>
      <c r="H7" s="630"/>
      <c r="I7" s="630"/>
      <c r="J7" s="630"/>
      <c r="K7" s="629">
        <v>750</v>
      </c>
      <c r="L7" s="630"/>
      <c r="M7" s="630"/>
      <c r="N7" s="630"/>
      <c r="O7" s="629">
        <v>900</v>
      </c>
      <c r="P7" s="630"/>
      <c r="Q7" s="630"/>
      <c r="R7" s="631"/>
    </row>
    <row r="8" spans="2:35" s="612" customFormat="1" x14ac:dyDescent="0.2">
      <c r="B8" s="632" t="s">
        <v>28</v>
      </c>
      <c r="C8" s="633">
        <v>20</v>
      </c>
      <c r="D8" s="634">
        <v>21</v>
      </c>
      <c r="E8" s="634">
        <v>22</v>
      </c>
      <c r="F8" s="634">
        <v>33</v>
      </c>
      <c r="G8" s="633">
        <v>20</v>
      </c>
      <c r="H8" s="634">
        <v>21</v>
      </c>
      <c r="I8" s="634">
        <v>22</v>
      </c>
      <c r="J8" s="634">
        <v>33</v>
      </c>
      <c r="K8" s="633">
        <v>20</v>
      </c>
      <c r="L8" s="634">
        <v>21</v>
      </c>
      <c r="M8" s="634">
        <v>22</v>
      </c>
      <c r="N8" s="634">
        <v>33</v>
      </c>
      <c r="O8" s="633">
        <v>20</v>
      </c>
      <c r="P8" s="634">
        <v>21</v>
      </c>
      <c r="Q8" s="634">
        <v>22</v>
      </c>
      <c r="R8" s="634">
        <v>33</v>
      </c>
    </row>
    <row r="9" spans="2:35" s="612" customFormat="1" ht="14.1" customHeight="1" x14ac:dyDescent="0.2">
      <c r="B9" s="635" t="s">
        <v>29</v>
      </c>
      <c r="C9" s="633" t="s">
        <v>30</v>
      </c>
      <c r="D9" s="636" t="s">
        <v>30</v>
      </c>
      <c r="E9" s="637" t="s">
        <v>30</v>
      </c>
      <c r="F9" s="637" t="s">
        <v>30</v>
      </c>
      <c r="G9" s="637" t="s">
        <v>30</v>
      </c>
      <c r="H9" s="637" t="s">
        <v>30</v>
      </c>
      <c r="I9" s="637" t="s">
        <v>30</v>
      </c>
      <c r="J9" s="637" t="s">
        <v>30</v>
      </c>
      <c r="K9" s="637" t="s">
        <v>30</v>
      </c>
      <c r="L9" s="637" t="s">
        <v>30</v>
      </c>
      <c r="M9" s="637" t="s">
        <v>30</v>
      </c>
      <c r="N9" s="637" t="s">
        <v>30</v>
      </c>
      <c r="O9" s="637" t="s">
        <v>30</v>
      </c>
      <c r="P9" s="637" t="s">
        <v>30</v>
      </c>
      <c r="Q9" s="637" t="s">
        <v>30</v>
      </c>
      <c r="R9" s="638" t="s">
        <v>30</v>
      </c>
    </row>
    <row r="10" spans="2:35" s="612" customFormat="1" ht="14.1" customHeight="1" x14ac:dyDescent="0.2">
      <c r="B10" s="639">
        <v>450</v>
      </c>
      <c r="C10" s="640">
        <f t="shared" ref="C10:R20" si="0">C$25*$B10/1000*POWER((($E$5-$H$5)/LN(($E$5-$M$5)/($H$5-$M$5))/49.833),C$26)</f>
        <v>305.54910262077016</v>
      </c>
      <c r="D10" s="641">
        <f t="shared" si="0"/>
        <v>445.04865238932791</v>
      </c>
      <c r="E10" s="641">
        <f t="shared" si="0"/>
        <v>573.29826404853759</v>
      </c>
      <c r="F10" s="642">
        <f t="shared" si="0"/>
        <v>802.79758740015677</v>
      </c>
      <c r="G10" s="643">
        <f t="shared" si="0"/>
        <v>427.94875288351386</v>
      </c>
      <c r="H10" s="644">
        <f t="shared" si="0"/>
        <v>601.64817820478402</v>
      </c>
      <c r="I10" s="644">
        <f t="shared" si="0"/>
        <v>763.64763551128863</v>
      </c>
      <c r="J10" s="644">
        <f t="shared" si="0"/>
        <v>1113.7465768536185</v>
      </c>
      <c r="K10" s="643">
        <f t="shared" si="0"/>
        <v>512.09850765661281</v>
      </c>
      <c r="L10" s="644">
        <f t="shared" si="0"/>
        <v>700.64786248133828</v>
      </c>
      <c r="M10" s="644">
        <f t="shared" si="0"/>
        <v>921.59714645086581</v>
      </c>
      <c r="N10" s="644">
        <f t="shared" si="0"/>
        <v>1308.5959481831628</v>
      </c>
      <c r="O10" s="643">
        <f t="shared" si="0"/>
        <v>589.49828210031876</v>
      </c>
      <c r="P10" s="644">
        <f t="shared" si="0"/>
        <v>802.3475522185139</v>
      </c>
      <c r="Q10" s="644">
        <f t="shared" si="0"/>
        <v>1013.8467915707175</v>
      </c>
      <c r="R10" s="645">
        <f t="shared" si="0"/>
        <v>1470.5953796208157</v>
      </c>
    </row>
    <row r="11" spans="2:35" s="612" customFormat="1" ht="14.1" customHeight="1" x14ac:dyDescent="0.2">
      <c r="B11" s="639">
        <v>600</v>
      </c>
      <c r="C11" s="640">
        <f t="shared" si="0"/>
        <v>407.39880349436015</v>
      </c>
      <c r="D11" s="646">
        <f t="shared" si="0"/>
        <v>593.39820318577051</v>
      </c>
      <c r="E11" s="646">
        <f t="shared" si="0"/>
        <v>764.39768539805016</v>
      </c>
      <c r="F11" s="647">
        <f t="shared" si="0"/>
        <v>1070.3967832002093</v>
      </c>
      <c r="G11" s="648">
        <f t="shared" si="0"/>
        <v>570.59833717801848</v>
      </c>
      <c r="H11" s="649">
        <f t="shared" si="0"/>
        <v>802.19757093971202</v>
      </c>
      <c r="I11" s="649">
        <f t="shared" si="0"/>
        <v>1018.1968473483849</v>
      </c>
      <c r="J11" s="649">
        <f t="shared" si="0"/>
        <v>1484.9954358048249</v>
      </c>
      <c r="K11" s="648">
        <f t="shared" si="0"/>
        <v>682.798010208817</v>
      </c>
      <c r="L11" s="649">
        <f t="shared" si="0"/>
        <v>934.19714997511767</v>
      </c>
      <c r="M11" s="649">
        <f t="shared" si="0"/>
        <v>1228.7961952678211</v>
      </c>
      <c r="N11" s="649">
        <f t="shared" si="0"/>
        <v>1744.7945975775506</v>
      </c>
      <c r="O11" s="648">
        <f t="shared" si="0"/>
        <v>785.99770946709168</v>
      </c>
      <c r="P11" s="649">
        <f t="shared" si="0"/>
        <v>1069.7967362913519</v>
      </c>
      <c r="Q11" s="649">
        <f t="shared" si="0"/>
        <v>1351.7957220942899</v>
      </c>
      <c r="R11" s="650">
        <f t="shared" si="0"/>
        <v>1960.7938394944208</v>
      </c>
    </row>
    <row r="12" spans="2:35" s="612" customFormat="1" ht="14.1" customHeight="1" x14ac:dyDescent="0.2">
      <c r="B12" s="639">
        <v>750</v>
      </c>
      <c r="C12" s="640">
        <f t="shared" si="0"/>
        <v>509.24850436795026</v>
      </c>
      <c r="D12" s="651">
        <f t="shared" si="0"/>
        <v>741.74775398221311</v>
      </c>
      <c r="E12" s="651">
        <f t="shared" si="0"/>
        <v>955.49710674756273</v>
      </c>
      <c r="F12" s="647">
        <f t="shared" si="0"/>
        <v>1337.9959790002613</v>
      </c>
      <c r="G12" s="648">
        <f t="shared" si="0"/>
        <v>713.2479214725231</v>
      </c>
      <c r="H12" s="649">
        <f t="shared" si="0"/>
        <v>1002.74696367464</v>
      </c>
      <c r="I12" s="649">
        <f t="shared" si="0"/>
        <v>1272.746059185481</v>
      </c>
      <c r="J12" s="649">
        <f t="shared" si="0"/>
        <v>1856.244294756031</v>
      </c>
      <c r="K12" s="648">
        <f t="shared" si="0"/>
        <v>853.49751276102131</v>
      </c>
      <c r="L12" s="649">
        <f t="shared" si="0"/>
        <v>1167.7464374688971</v>
      </c>
      <c r="M12" s="649">
        <f t="shared" si="0"/>
        <v>1535.9952440847762</v>
      </c>
      <c r="N12" s="649">
        <f t="shared" si="0"/>
        <v>2180.9932469719383</v>
      </c>
      <c r="O12" s="648">
        <f t="shared" si="0"/>
        <v>982.4971368338646</v>
      </c>
      <c r="P12" s="649">
        <f t="shared" si="0"/>
        <v>1337.2459203641897</v>
      </c>
      <c r="Q12" s="649">
        <f t="shared" si="0"/>
        <v>1689.7446526178624</v>
      </c>
      <c r="R12" s="650">
        <f t="shared" si="0"/>
        <v>2450.9922993680261</v>
      </c>
    </row>
    <row r="13" spans="2:35" s="612" customFormat="1" ht="14.1" customHeight="1" x14ac:dyDescent="0.2">
      <c r="B13" s="639">
        <v>900</v>
      </c>
      <c r="C13" s="640">
        <f t="shared" si="0"/>
        <v>611.09820524154031</v>
      </c>
      <c r="D13" s="646">
        <f t="shared" si="0"/>
        <v>890.09730477865583</v>
      </c>
      <c r="E13" s="646">
        <f t="shared" si="0"/>
        <v>1146.5965280970752</v>
      </c>
      <c r="F13" s="649">
        <f t="shared" si="0"/>
        <v>1605.5951748003135</v>
      </c>
      <c r="G13" s="648">
        <f t="shared" si="0"/>
        <v>855.89750576702772</v>
      </c>
      <c r="H13" s="649">
        <f t="shared" si="0"/>
        <v>1203.296356409568</v>
      </c>
      <c r="I13" s="649">
        <f t="shared" si="0"/>
        <v>1527.2952710225773</v>
      </c>
      <c r="J13" s="649">
        <f t="shared" si="0"/>
        <v>2227.4931537072371</v>
      </c>
      <c r="K13" s="648">
        <f t="shared" si="0"/>
        <v>1024.1970153132256</v>
      </c>
      <c r="L13" s="649">
        <f t="shared" si="0"/>
        <v>1401.2957249626766</v>
      </c>
      <c r="M13" s="649">
        <f t="shared" si="0"/>
        <v>1843.1942929017316</v>
      </c>
      <c r="N13" s="649">
        <f t="shared" si="0"/>
        <v>2617.1918963663256</v>
      </c>
      <c r="O13" s="648">
        <f t="shared" si="0"/>
        <v>1178.9965642006375</v>
      </c>
      <c r="P13" s="649">
        <f t="shared" si="0"/>
        <v>1604.6951044370278</v>
      </c>
      <c r="Q13" s="649">
        <f t="shared" si="0"/>
        <v>2027.6935831414351</v>
      </c>
      <c r="R13" s="650">
        <f t="shared" si="0"/>
        <v>2941.1907592416314</v>
      </c>
    </row>
    <row r="14" spans="2:35" s="612" customFormat="1" ht="14.1" customHeight="1" x14ac:dyDescent="0.2">
      <c r="B14" s="639">
        <v>1050</v>
      </c>
      <c r="C14" s="640">
        <f t="shared" si="0"/>
        <v>712.94790611513042</v>
      </c>
      <c r="D14" s="651">
        <f t="shared" si="0"/>
        <v>1038.4468555750984</v>
      </c>
      <c r="E14" s="651">
        <f t="shared" si="0"/>
        <v>1337.695949446588</v>
      </c>
      <c r="F14" s="647">
        <f t="shared" si="0"/>
        <v>1873.194370600366</v>
      </c>
      <c r="G14" s="648">
        <f t="shared" si="0"/>
        <v>998.54709006153234</v>
      </c>
      <c r="H14" s="649">
        <f t="shared" si="0"/>
        <v>1403.8457491444958</v>
      </c>
      <c r="I14" s="649">
        <f t="shared" si="0"/>
        <v>1781.8444828596735</v>
      </c>
      <c r="J14" s="649">
        <f t="shared" si="0"/>
        <v>2598.7420126584434</v>
      </c>
      <c r="K14" s="648">
        <f t="shared" si="0"/>
        <v>1194.89651786543</v>
      </c>
      <c r="L14" s="649">
        <f t="shared" si="0"/>
        <v>1634.8450124564558</v>
      </c>
      <c r="M14" s="649">
        <f t="shared" si="0"/>
        <v>2150.3933417186868</v>
      </c>
      <c r="N14" s="649">
        <f t="shared" si="0"/>
        <v>3053.3905457607134</v>
      </c>
      <c r="O14" s="648">
        <f t="shared" si="0"/>
        <v>1375.4959915674106</v>
      </c>
      <c r="P14" s="649">
        <f t="shared" si="0"/>
        <v>1872.1442885098659</v>
      </c>
      <c r="Q14" s="649">
        <f t="shared" si="0"/>
        <v>2365.6425136650073</v>
      </c>
      <c r="R14" s="650">
        <f t="shared" si="0"/>
        <v>3431.3892191152368</v>
      </c>
    </row>
    <row r="15" spans="2:35" s="612" customFormat="1" ht="14.1" customHeight="1" x14ac:dyDescent="0.2">
      <c r="B15" s="639">
        <v>1200</v>
      </c>
      <c r="C15" s="640">
        <f t="shared" si="0"/>
        <v>814.7976069887203</v>
      </c>
      <c r="D15" s="646">
        <f t="shared" si="0"/>
        <v>1186.796406371541</v>
      </c>
      <c r="E15" s="646">
        <f t="shared" si="0"/>
        <v>1528.7953707961003</v>
      </c>
      <c r="F15" s="649">
        <f t="shared" si="0"/>
        <v>2140.7935664004185</v>
      </c>
      <c r="G15" s="648">
        <f t="shared" si="0"/>
        <v>1141.196674356037</v>
      </c>
      <c r="H15" s="649">
        <f t="shared" si="0"/>
        <v>1604.395141879424</v>
      </c>
      <c r="I15" s="649">
        <f t="shared" si="0"/>
        <v>2036.3936946967699</v>
      </c>
      <c r="J15" s="649">
        <f t="shared" si="0"/>
        <v>2969.9908716096497</v>
      </c>
      <c r="K15" s="648">
        <f t="shared" si="0"/>
        <v>1365.596020417634</v>
      </c>
      <c r="L15" s="649">
        <f t="shared" si="0"/>
        <v>1868.3942999502353</v>
      </c>
      <c r="M15" s="649">
        <f t="shared" si="0"/>
        <v>2457.5923905356422</v>
      </c>
      <c r="N15" s="649">
        <f t="shared" si="0"/>
        <v>3489.5891951551012</v>
      </c>
      <c r="O15" s="648">
        <f t="shared" si="0"/>
        <v>1571.9954189341834</v>
      </c>
      <c r="P15" s="649">
        <f t="shared" si="0"/>
        <v>2139.5934725827037</v>
      </c>
      <c r="Q15" s="649">
        <f t="shared" si="0"/>
        <v>2703.5914441885798</v>
      </c>
      <c r="R15" s="650">
        <f t="shared" si="0"/>
        <v>3921.5876789888416</v>
      </c>
    </row>
    <row r="16" spans="2:35" s="612" customFormat="1" ht="14.1" customHeight="1" x14ac:dyDescent="0.2">
      <c r="B16" s="639">
        <v>1350</v>
      </c>
      <c r="C16" s="640">
        <f t="shared" si="0"/>
        <v>916.64730786231041</v>
      </c>
      <c r="D16" s="651">
        <f t="shared" si="0"/>
        <v>1335.1459571679839</v>
      </c>
      <c r="E16" s="651">
        <f t="shared" si="0"/>
        <v>1719.8947921456131</v>
      </c>
      <c r="F16" s="647">
        <f t="shared" si="0"/>
        <v>2408.3927622004703</v>
      </c>
      <c r="G16" s="648">
        <f t="shared" si="0"/>
        <v>1283.8462586505416</v>
      </c>
      <c r="H16" s="649">
        <f t="shared" si="0"/>
        <v>1804.9445346143521</v>
      </c>
      <c r="I16" s="649">
        <f t="shared" si="0"/>
        <v>2290.9429065338659</v>
      </c>
      <c r="J16" s="649">
        <f t="shared" si="0"/>
        <v>3341.2397305608561</v>
      </c>
      <c r="K16" s="648">
        <f t="shared" si="0"/>
        <v>1536.2955229698384</v>
      </c>
      <c r="L16" s="649">
        <f t="shared" si="0"/>
        <v>2101.9435874440146</v>
      </c>
      <c r="M16" s="649">
        <f t="shared" si="0"/>
        <v>2764.7914393525975</v>
      </c>
      <c r="N16" s="649">
        <f t="shared" si="0"/>
        <v>3925.7878445494889</v>
      </c>
      <c r="O16" s="648">
        <f t="shared" si="0"/>
        <v>1768.4948463009564</v>
      </c>
      <c r="P16" s="649">
        <f t="shared" si="0"/>
        <v>2407.042656655542</v>
      </c>
      <c r="Q16" s="649">
        <f t="shared" si="0"/>
        <v>3041.5403747121527</v>
      </c>
      <c r="R16" s="650">
        <f t="shared" si="0"/>
        <v>4411.7861388624469</v>
      </c>
    </row>
    <row r="17" spans="2:24" s="612" customFormat="1" ht="14.1" customHeight="1" x14ac:dyDescent="0.2">
      <c r="B17" s="639">
        <v>1500</v>
      </c>
      <c r="C17" s="640">
        <f t="shared" si="0"/>
        <v>1018.4970087359005</v>
      </c>
      <c r="D17" s="646">
        <f t="shared" si="0"/>
        <v>1483.4955079644262</v>
      </c>
      <c r="E17" s="646">
        <f t="shared" si="0"/>
        <v>1910.9942134951255</v>
      </c>
      <c r="F17" s="649">
        <f t="shared" si="0"/>
        <v>2675.9919580005226</v>
      </c>
      <c r="G17" s="648">
        <f t="shared" si="0"/>
        <v>1426.4958429450462</v>
      </c>
      <c r="H17" s="649">
        <f t="shared" si="0"/>
        <v>2005.4939273492801</v>
      </c>
      <c r="I17" s="649">
        <f t="shared" si="0"/>
        <v>2545.4921183709621</v>
      </c>
      <c r="J17" s="649">
        <f t="shared" si="0"/>
        <v>3712.4885895120619</v>
      </c>
      <c r="K17" s="648">
        <f t="shared" si="0"/>
        <v>1706.9950255220426</v>
      </c>
      <c r="L17" s="649">
        <f t="shared" si="0"/>
        <v>2335.4928749377941</v>
      </c>
      <c r="M17" s="649">
        <f t="shared" si="0"/>
        <v>3071.9904881695525</v>
      </c>
      <c r="N17" s="649">
        <f t="shared" si="0"/>
        <v>4361.9864939438767</v>
      </c>
      <c r="O17" s="648">
        <f t="shared" si="0"/>
        <v>1964.9942736677292</v>
      </c>
      <c r="P17" s="649">
        <f t="shared" si="0"/>
        <v>2674.4918407283794</v>
      </c>
      <c r="Q17" s="649">
        <f t="shared" si="0"/>
        <v>3379.4893052357247</v>
      </c>
      <c r="R17" s="650">
        <f t="shared" si="0"/>
        <v>4901.9845987360522</v>
      </c>
    </row>
    <row r="18" spans="2:24" s="612" customFormat="1" ht="14.1" customHeight="1" x14ac:dyDescent="0.2">
      <c r="B18" s="639">
        <v>1650</v>
      </c>
      <c r="C18" s="640">
        <f t="shared" si="0"/>
        <v>1120.3467096094905</v>
      </c>
      <c r="D18" s="651">
        <f t="shared" si="0"/>
        <v>1631.8450587608688</v>
      </c>
      <c r="E18" s="651">
        <f t="shared" si="0"/>
        <v>2102.093634844638</v>
      </c>
      <c r="F18" s="647">
        <f t="shared" si="0"/>
        <v>2943.5911538005748</v>
      </c>
      <c r="G18" s="648">
        <f t="shared" si="0"/>
        <v>1569.1454272395511</v>
      </c>
      <c r="H18" s="649">
        <f t="shared" si="0"/>
        <v>2206.0433200842081</v>
      </c>
      <c r="I18" s="649">
        <f t="shared" si="0"/>
        <v>2800.0413302080588</v>
      </c>
      <c r="J18" s="649">
        <f t="shared" si="0"/>
        <v>4083.7374484632683</v>
      </c>
      <c r="K18" s="648">
        <f t="shared" si="0"/>
        <v>1877.694528074247</v>
      </c>
      <c r="L18" s="649">
        <f t="shared" si="0"/>
        <v>2569.0421624315736</v>
      </c>
      <c r="M18" s="649">
        <f t="shared" si="0"/>
        <v>3379.1895369865078</v>
      </c>
      <c r="N18" s="649">
        <f t="shared" si="0"/>
        <v>4798.1851433382635</v>
      </c>
      <c r="O18" s="648">
        <f t="shared" si="0"/>
        <v>2161.4937010345025</v>
      </c>
      <c r="P18" s="649">
        <f t="shared" si="0"/>
        <v>2941.9410248012173</v>
      </c>
      <c r="Q18" s="649">
        <f t="shared" si="0"/>
        <v>3717.4382357592972</v>
      </c>
      <c r="R18" s="650">
        <f t="shared" si="0"/>
        <v>5392.1830586096576</v>
      </c>
    </row>
    <row r="19" spans="2:24" s="612" customFormat="1" ht="14.1" customHeight="1" x14ac:dyDescent="0.2">
      <c r="B19" s="639">
        <v>1800</v>
      </c>
      <c r="C19" s="640">
        <f t="shared" si="0"/>
        <v>1222.1964104830806</v>
      </c>
      <c r="D19" s="651">
        <f t="shared" si="0"/>
        <v>1780.1946095573117</v>
      </c>
      <c r="E19" s="651">
        <f t="shared" si="0"/>
        <v>2293.1930561941504</v>
      </c>
      <c r="F19" s="647">
        <f t="shared" si="0"/>
        <v>3211.1903496006271</v>
      </c>
      <c r="G19" s="648">
        <f t="shared" si="0"/>
        <v>1711.7950115340554</v>
      </c>
      <c r="H19" s="649">
        <f t="shared" si="0"/>
        <v>2406.5927128191361</v>
      </c>
      <c r="I19" s="649">
        <f t="shared" si="0"/>
        <v>3054.5905420451545</v>
      </c>
      <c r="J19" s="649">
        <f t="shared" si="0"/>
        <v>4454.9863074144741</v>
      </c>
      <c r="K19" s="648">
        <f t="shared" si="0"/>
        <v>2048.3940306264512</v>
      </c>
      <c r="L19" s="649">
        <f t="shared" si="0"/>
        <v>2802.5914499253531</v>
      </c>
      <c r="M19" s="649">
        <f t="shared" si="0"/>
        <v>3686.3885858034632</v>
      </c>
      <c r="N19" s="649">
        <f t="shared" si="0"/>
        <v>5234.3837927326513</v>
      </c>
      <c r="O19" s="648">
        <f t="shared" si="0"/>
        <v>2357.993128401275</v>
      </c>
      <c r="P19" s="649">
        <f t="shared" si="0"/>
        <v>3209.3902088740556</v>
      </c>
      <c r="Q19" s="649">
        <f t="shared" si="0"/>
        <v>4055.3871662828701</v>
      </c>
      <c r="R19" s="650">
        <f t="shared" si="0"/>
        <v>5882.3815184832629</v>
      </c>
    </row>
    <row r="20" spans="2:24" s="612" customFormat="1" ht="14.1" customHeight="1" x14ac:dyDescent="0.2">
      <c r="B20" s="652">
        <v>1950</v>
      </c>
      <c r="C20" s="653">
        <f t="shared" si="0"/>
        <v>1324.0461113566705</v>
      </c>
      <c r="D20" s="654">
        <f t="shared" si="0"/>
        <v>1928.544160353754</v>
      </c>
      <c r="E20" s="654">
        <f t="shared" si="0"/>
        <v>2484.2924775436632</v>
      </c>
      <c r="F20" s="655">
        <f t="shared" si="0"/>
        <v>3478.7895454006798</v>
      </c>
      <c r="G20" s="656">
        <f t="shared" si="0"/>
        <v>1854.4445958285601</v>
      </c>
      <c r="H20" s="657">
        <f t="shared" si="0"/>
        <v>2607.1421055540641</v>
      </c>
      <c r="I20" s="657">
        <f t="shared" si="0"/>
        <v>3309.1397538822512</v>
      </c>
      <c r="J20" s="657">
        <f t="shared" si="0"/>
        <v>4826.2351663656809</v>
      </c>
      <c r="K20" s="656">
        <f t="shared" si="0"/>
        <v>2219.0935331786554</v>
      </c>
      <c r="L20" s="657">
        <f t="shared" si="0"/>
        <v>3036.1407374191326</v>
      </c>
      <c r="M20" s="657">
        <f t="shared" si="0"/>
        <v>3993.5876346204182</v>
      </c>
      <c r="N20" s="657">
        <f t="shared" si="0"/>
        <v>5670.5824421270399</v>
      </c>
      <c r="O20" s="656">
        <f t="shared" si="0"/>
        <v>2554.4925557680481</v>
      </c>
      <c r="P20" s="657">
        <f t="shared" si="0"/>
        <v>3476.8393929468934</v>
      </c>
      <c r="Q20" s="657">
        <f t="shared" si="0"/>
        <v>4393.3360968064426</v>
      </c>
      <c r="R20" s="658">
        <f t="shared" si="0"/>
        <v>6372.5799783568682</v>
      </c>
    </row>
    <row r="21" spans="2:24" s="612" customFormat="1" ht="14.1" hidden="1" customHeight="1" x14ac:dyDescent="0.2">
      <c r="D21" s="659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59"/>
      <c r="P21" s="659"/>
      <c r="Q21" s="659"/>
      <c r="R21" s="659"/>
    </row>
    <row r="22" spans="2:24" s="612" customFormat="1" ht="14.1" hidden="1" customHeight="1" x14ac:dyDescent="0.2">
      <c r="B22" s="613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N22" s="659"/>
      <c r="O22" s="659"/>
      <c r="P22" s="659"/>
      <c r="Q22" s="659"/>
      <c r="R22" s="659"/>
    </row>
    <row r="23" spans="2:24" s="612" customFormat="1" ht="14.1" hidden="1" customHeight="1" x14ac:dyDescent="0.2">
      <c r="B23" s="613"/>
      <c r="D23" s="659"/>
      <c r="E23" s="659"/>
      <c r="F23" s="659"/>
      <c r="G23" s="659"/>
      <c r="H23" s="659"/>
      <c r="I23" s="659"/>
      <c r="J23" s="659"/>
      <c r="K23" s="659"/>
      <c r="L23" s="659"/>
      <c r="M23" s="659"/>
      <c r="N23" s="659"/>
      <c r="O23" s="659"/>
      <c r="P23" s="659"/>
      <c r="Q23" s="659"/>
      <c r="R23" s="659"/>
    </row>
    <row r="24" spans="2:24" s="612" customFormat="1" ht="14.1" customHeight="1" x14ac:dyDescent="0.2"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N24" s="659"/>
      <c r="O24" s="659"/>
      <c r="P24" s="659"/>
      <c r="Q24" s="659"/>
      <c r="R24" s="659"/>
    </row>
    <row r="25" spans="2:24" s="611" customFormat="1" ht="14.1" customHeight="1" x14ac:dyDescent="0.2">
      <c r="B25" s="660" t="s">
        <v>31</v>
      </c>
      <c r="C25" s="661">
        <v>679</v>
      </c>
      <c r="D25" s="662">
        <v>989</v>
      </c>
      <c r="E25" s="662">
        <v>1274</v>
      </c>
      <c r="F25" s="663">
        <v>1784</v>
      </c>
      <c r="G25" s="663">
        <v>951</v>
      </c>
      <c r="H25" s="662">
        <v>1337</v>
      </c>
      <c r="I25" s="662">
        <v>1697</v>
      </c>
      <c r="J25" s="662">
        <v>2475</v>
      </c>
      <c r="K25" s="663">
        <v>1138</v>
      </c>
      <c r="L25" s="662">
        <v>1557</v>
      </c>
      <c r="M25" s="662">
        <v>2048</v>
      </c>
      <c r="N25" s="662">
        <v>2908</v>
      </c>
      <c r="O25" s="663">
        <v>1310</v>
      </c>
      <c r="P25" s="662">
        <v>1783</v>
      </c>
      <c r="Q25" s="662">
        <v>2253</v>
      </c>
      <c r="R25" s="662">
        <v>3268</v>
      </c>
    </row>
    <row r="26" spans="2:24" s="610" customFormat="1" ht="14.1" customHeight="1" x14ac:dyDescent="0.2">
      <c r="B26" s="664" t="s">
        <v>32</v>
      </c>
      <c r="C26" s="665">
        <v>1.29</v>
      </c>
      <c r="D26" s="665">
        <v>1.33</v>
      </c>
      <c r="E26" s="665">
        <v>1.33</v>
      </c>
      <c r="F26" s="665">
        <v>1.32</v>
      </c>
      <c r="G26" s="665">
        <v>1.28</v>
      </c>
      <c r="H26" s="665">
        <v>1.33</v>
      </c>
      <c r="I26" s="665">
        <v>1.36</v>
      </c>
      <c r="J26" s="665">
        <v>1.35</v>
      </c>
      <c r="K26" s="665">
        <v>1.28</v>
      </c>
      <c r="L26" s="665">
        <v>1.34</v>
      </c>
      <c r="M26" s="665">
        <v>1.36</v>
      </c>
      <c r="N26" s="665">
        <v>1.36</v>
      </c>
      <c r="O26" s="665">
        <v>1.28</v>
      </c>
      <c r="P26" s="665">
        <v>1.34</v>
      </c>
      <c r="Q26" s="665">
        <v>1.39</v>
      </c>
      <c r="R26" s="665">
        <v>1.38</v>
      </c>
    </row>
    <row r="27" spans="2:24" ht="14.1" customHeight="1" x14ac:dyDescent="0.2">
      <c r="B27" s="609" t="s">
        <v>33</v>
      </c>
      <c r="S27" s="607"/>
      <c r="T27" s="607"/>
      <c r="U27" s="607"/>
      <c r="V27" s="607"/>
      <c r="W27" s="607"/>
      <c r="X27" s="607"/>
    </row>
    <row r="28" spans="2:24" x14ac:dyDescent="0.2">
      <c r="B28" s="607"/>
      <c r="C28" s="607"/>
      <c r="D28" s="607"/>
      <c r="E28" s="607"/>
      <c r="F28" s="607"/>
      <c r="G28" s="607"/>
      <c r="H28" s="607"/>
      <c r="I28" s="607"/>
      <c r="J28" s="607"/>
      <c r="K28" s="607"/>
      <c r="L28" s="607"/>
      <c r="M28" s="607"/>
      <c r="N28" s="607"/>
      <c r="O28" s="607"/>
      <c r="P28" s="607"/>
      <c r="Q28" s="607"/>
      <c r="R28" s="607"/>
      <c r="S28" s="607"/>
      <c r="T28" s="607"/>
      <c r="U28" s="607"/>
      <c r="V28" s="607"/>
      <c r="W28" s="607"/>
      <c r="X28" s="607"/>
    </row>
    <row r="29" spans="2:24" x14ac:dyDescent="0.2">
      <c r="B29" s="607"/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07"/>
      <c r="P29" s="607"/>
      <c r="Q29" s="607"/>
      <c r="R29" s="607"/>
      <c r="S29" s="607"/>
      <c r="T29" s="607"/>
      <c r="U29" s="607"/>
      <c r="V29" s="607"/>
      <c r="W29" s="607"/>
      <c r="X29" s="607"/>
    </row>
    <row r="30" spans="2:24" x14ac:dyDescent="0.2">
      <c r="B30" s="607"/>
      <c r="C30" s="607"/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607"/>
      <c r="R30" s="607"/>
      <c r="S30" s="607"/>
      <c r="T30" s="607"/>
      <c r="U30" s="607"/>
      <c r="V30" s="607"/>
      <c r="W30" s="607"/>
      <c r="X30" s="607"/>
    </row>
    <row r="31" spans="2:24" x14ac:dyDescent="0.2">
      <c r="B31" s="607"/>
      <c r="C31" s="607"/>
      <c r="D31" s="607"/>
      <c r="E31" s="607"/>
      <c r="F31" s="607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7"/>
      <c r="R31" s="607"/>
      <c r="S31" s="607"/>
      <c r="T31" s="607"/>
      <c r="U31" s="607"/>
      <c r="V31" s="607"/>
      <c r="W31" s="607"/>
      <c r="X31" s="607"/>
    </row>
    <row r="32" spans="2:24" x14ac:dyDescent="0.2">
      <c r="B32" s="607"/>
      <c r="C32" s="607"/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7"/>
      <c r="R32" s="607"/>
      <c r="S32" s="607"/>
      <c r="T32" s="607"/>
      <c r="U32" s="607"/>
      <c r="V32" s="607"/>
      <c r="W32" s="607"/>
      <c r="X32" s="607"/>
    </row>
    <row r="33" s="607" customFormat="1" x14ac:dyDescent="0.2"/>
    <row r="34" s="607" customFormat="1" x14ac:dyDescent="0.2"/>
    <row r="35" s="607" customFormat="1" x14ac:dyDescent="0.2"/>
    <row r="36" s="607" customFormat="1" x14ac:dyDescent="0.2"/>
    <row r="37" s="607" customFormat="1" x14ac:dyDescent="0.2"/>
    <row r="38" s="607" customFormat="1" x14ac:dyDescent="0.2"/>
    <row r="39" s="607" customFormat="1" x14ac:dyDescent="0.2"/>
    <row r="40" s="607" customFormat="1" x14ac:dyDescent="0.2"/>
    <row r="41" s="607" customFormat="1" x14ac:dyDescent="0.2"/>
    <row r="42" s="607" customFormat="1" x14ac:dyDescent="0.2"/>
    <row r="43" s="607" customFormat="1" x14ac:dyDescent="0.2"/>
    <row r="44" s="607" customFormat="1" x14ac:dyDescent="0.2"/>
    <row r="45" s="607" customFormat="1" x14ac:dyDescent="0.2"/>
    <row r="46" s="607" customFormat="1" x14ac:dyDescent="0.2"/>
    <row r="47" s="607" customFormat="1" x14ac:dyDescent="0.2"/>
    <row r="48" s="607" customFormat="1" x14ac:dyDescent="0.2"/>
    <row r="49" s="607" customFormat="1" x14ac:dyDescent="0.2"/>
    <row r="50" s="607" customFormat="1" x14ac:dyDescent="0.2"/>
    <row r="51" s="607" customFormat="1" x14ac:dyDescent="0.2"/>
    <row r="52" s="607" customFormat="1" x14ac:dyDescent="0.2"/>
    <row r="53" s="607" customFormat="1" x14ac:dyDescent="0.2"/>
    <row r="54" s="607" customFormat="1" x14ac:dyDescent="0.2"/>
    <row r="55" s="607" customFormat="1" x14ac:dyDescent="0.2"/>
    <row r="56" s="607" customFormat="1" x14ac:dyDescent="0.2"/>
    <row r="57" s="607" customFormat="1" x14ac:dyDescent="0.2"/>
    <row r="58" s="607" customFormat="1" x14ac:dyDescent="0.2"/>
    <row r="59" s="607" customFormat="1" x14ac:dyDescent="0.2"/>
    <row r="60" s="607" customFormat="1" x14ac:dyDescent="0.2"/>
    <row r="61" s="607" customFormat="1" x14ac:dyDescent="0.2"/>
    <row r="62" s="607" customFormat="1" x14ac:dyDescent="0.2"/>
    <row r="63" s="607" customFormat="1" x14ac:dyDescent="0.2"/>
    <row r="64" s="607" customFormat="1" x14ac:dyDescent="0.2"/>
    <row r="65" s="607" customFormat="1" x14ac:dyDescent="0.2"/>
    <row r="66" s="607" customFormat="1" x14ac:dyDescent="0.2"/>
    <row r="67" s="607" customFormat="1" x14ac:dyDescent="0.2"/>
    <row r="68" s="607" customFormat="1" x14ac:dyDescent="0.2"/>
    <row r="69" s="607" customFormat="1" x14ac:dyDescent="0.2"/>
    <row r="70" s="607" customFormat="1" x14ac:dyDescent="0.2"/>
    <row r="71" s="607" customFormat="1" x14ac:dyDescent="0.2"/>
    <row r="72" s="607" customFormat="1" x14ac:dyDescent="0.2"/>
    <row r="73" s="607" customFormat="1" x14ac:dyDescent="0.2"/>
    <row r="74" s="607" customFormat="1" x14ac:dyDescent="0.2"/>
    <row r="75" s="607" customFormat="1" x14ac:dyDescent="0.2"/>
    <row r="76" s="607" customFormat="1" x14ac:dyDescent="0.2"/>
    <row r="77" s="607" customFormat="1" x14ac:dyDescent="0.2"/>
    <row r="78" s="607" customFormat="1" x14ac:dyDescent="0.2"/>
    <row r="79" s="607" customFormat="1" x14ac:dyDescent="0.2"/>
  </sheetData>
  <sheetProtection algorithmName="SHA-512" hashValue="JVc6EE3GQi08P0Y2Irams7+skox0BWCiAkZSFvyq7Qktm6rT8s6vgnEqHkFWc6shakTakmE9Mq8Xe1J3pcz85w==" saltValue="/+pgliDcBGqgUrt8bQMtvQ==" spinCount="100000" sheet="1" objects="1" scenarios="1" selectLockedCells="1"/>
  <pageMargins left="0.62992125984251968" right="0.2362204724409449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0807-0D59-4FDF-BE3C-0933DF52CEE0}">
  <sheetPr>
    <tabColor rgb="FF00B050"/>
    <pageSetUpPr fitToPage="1"/>
  </sheetPr>
  <dimension ref="A1:P47"/>
  <sheetViews>
    <sheetView showGridLines="0" showRowColHeaders="0" zoomScaleNormal="100" workbookViewId="0">
      <selection activeCell="E5" sqref="E5"/>
    </sheetView>
  </sheetViews>
  <sheetFormatPr baseColWidth="10" defaultColWidth="11" defaultRowHeight="15" customHeight="1" x14ac:dyDescent="0.2"/>
  <cols>
    <col min="1" max="1" width="8.75" style="50" customWidth="1"/>
    <col min="2" max="2" width="8.75" style="51" customWidth="1"/>
    <col min="3" max="3" width="6.875" style="51" customWidth="1"/>
    <col min="4" max="4" width="8.75" style="51" customWidth="1"/>
    <col min="5" max="5" width="8.75" style="49" customWidth="1"/>
    <col min="6" max="6" width="6.875" style="49" customWidth="1"/>
    <col min="7" max="7" width="8.75" style="49" customWidth="1"/>
    <col min="8" max="8" width="8.75" style="50" customWidth="1"/>
    <col min="9" max="9" width="6.875" style="50" customWidth="1"/>
    <col min="10" max="11" width="8.75" style="50" customWidth="1"/>
    <col min="12" max="12" width="6.875" style="50" customWidth="1"/>
    <col min="13" max="13" width="8.75" style="50" customWidth="1"/>
    <col min="14" max="14" width="8.75" style="49" customWidth="1"/>
    <col min="15" max="15" width="6.875" style="49" customWidth="1"/>
    <col min="16" max="16" width="8.75" style="49" customWidth="1"/>
    <col min="17" max="256" width="11" style="49"/>
    <col min="257" max="258" width="8.75" style="49" customWidth="1"/>
    <col min="259" max="259" width="6.875" style="49" customWidth="1"/>
    <col min="260" max="261" width="8.75" style="49" customWidth="1"/>
    <col min="262" max="262" width="6.875" style="49" customWidth="1"/>
    <col min="263" max="264" width="8.75" style="49" customWidth="1"/>
    <col min="265" max="265" width="6.875" style="49" customWidth="1"/>
    <col min="266" max="267" width="8.75" style="49" customWidth="1"/>
    <col min="268" max="268" width="6.875" style="49" customWidth="1"/>
    <col min="269" max="270" width="8.75" style="49" customWidth="1"/>
    <col min="271" max="271" width="6.875" style="49" customWidth="1"/>
    <col min="272" max="272" width="8.75" style="49" customWidth="1"/>
    <col min="273" max="512" width="11" style="49"/>
    <col min="513" max="514" width="8.75" style="49" customWidth="1"/>
    <col min="515" max="515" width="6.875" style="49" customWidth="1"/>
    <col min="516" max="517" width="8.75" style="49" customWidth="1"/>
    <col min="518" max="518" width="6.875" style="49" customWidth="1"/>
    <col min="519" max="520" width="8.75" style="49" customWidth="1"/>
    <col min="521" max="521" width="6.875" style="49" customWidth="1"/>
    <col min="522" max="523" width="8.75" style="49" customWidth="1"/>
    <col min="524" max="524" width="6.875" style="49" customWidth="1"/>
    <col min="525" max="526" width="8.75" style="49" customWidth="1"/>
    <col min="527" max="527" width="6.875" style="49" customWidth="1"/>
    <col min="528" max="528" width="8.75" style="49" customWidth="1"/>
    <col min="529" max="768" width="11" style="49"/>
    <col min="769" max="770" width="8.75" style="49" customWidth="1"/>
    <col min="771" max="771" width="6.875" style="49" customWidth="1"/>
    <col min="772" max="773" width="8.75" style="49" customWidth="1"/>
    <col min="774" max="774" width="6.875" style="49" customWidth="1"/>
    <col min="775" max="776" width="8.75" style="49" customWidth="1"/>
    <col min="777" max="777" width="6.875" style="49" customWidth="1"/>
    <col min="778" max="779" width="8.75" style="49" customWidth="1"/>
    <col min="780" max="780" width="6.875" style="49" customWidth="1"/>
    <col min="781" max="782" width="8.75" style="49" customWidth="1"/>
    <col min="783" max="783" width="6.875" style="49" customWidth="1"/>
    <col min="784" max="784" width="8.75" style="49" customWidth="1"/>
    <col min="785" max="1024" width="11" style="49"/>
    <col min="1025" max="1026" width="8.75" style="49" customWidth="1"/>
    <col min="1027" max="1027" width="6.875" style="49" customWidth="1"/>
    <col min="1028" max="1029" width="8.75" style="49" customWidth="1"/>
    <col min="1030" max="1030" width="6.875" style="49" customWidth="1"/>
    <col min="1031" max="1032" width="8.75" style="49" customWidth="1"/>
    <col min="1033" max="1033" width="6.875" style="49" customWidth="1"/>
    <col min="1034" max="1035" width="8.75" style="49" customWidth="1"/>
    <col min="1036" max="1036" width="6.875" style="49" customWidth="1"/>
    <col min="1037" max="1038" width="8.75" style="49" customWidth="1"/>
    <col min="1039" max="1039" width="6.875" style="49" customWidth="1"/>
    <col min="1040" max="1040" width="8.75" style="49" customWidth="1"/>
    <col min="1041" max="1280" width="11" style="49"/>
    <col min="1281" max="1282" width="8.75" style="49" customWidth="1"/>
    <col min="1283" max="1283" width="6.875" style="49" customWidth="1"/>
    <col min="1284" max="1285" width="8.75" style="49" customWidth="1"/>
    <col min="1286" max="1286" width="6.875" style="49" customWidth="1"/>
    <col min="1287" max="1288" width="8.75" style="49" customWidth="1"/>
    <col min="1289" max="1289" width="6.875" style="49" customWidth="1"/>
    <col min="1290" max="1291" width="8.75" style="49" customWidth="1"/>
    <col min="1292" max="1292" width="6.875" style="49" customWidth="1"/>
    <col min="1293" max="1294" width="8.75" style="49" customWidth="1"/>
    <col min="1295" max="1295" width="6.875" style="49" customWidth="1"/>
    <col min="1296" max="1296" width="8.75" style="49" customWidth="1"/>
    <col min="1297" max="1536" width="11" style="49"/>
    <col min="1537" max="1538" width="8.75" style="49" customWidth="1"/>
    <col min="1539" max="1539" width="6.875" style="49" customWidth="1"/>
    <col min="1540" max="1541" width="8.75" style="49" customWidth="1"/>
    <col min="1542" max="1542" width="6.875" style="49" customWidth="1"/>
    <col min="1543" max="1544" width="8.75" style="49" customWidth="1"/>
    <col min="1545" max="1545" width="6.875" style="49" customWidth="1"/>
    <col min="1546" max="1547" width="8.75" style="49" customWidth="1"/>
    <col min="1548" max="1548" width="6.875" style="49" customWidth="1"/>
    <col min="1549" max="1550" width="8.75" style="49" customWidth="1"/>
    <col min="1551" max="1551" width="6.875" style="49" customWidth="1"/>
    <col min="1552" max="1552" width="8.75" style="49" customWidth="1"/>
    <col min="1553" max="1792" width="11" style="49"/>
    <col min="1793" max="1794" width="8.75" style="49" customWidth="1"/>
    <col min="1795" max="1795" width="6.875" style="49" customWidth="1"/>
    <col min="1796" max="1797" width="8.75" style="49" customWidth="1"/>
    <col min="1798" max="1798" width="6.875" style="49" customWidth="1"/>
    <col min="1799" max="1800" width="8.75" style="49" customWidth="1"/>
    <col min="1801" max="1801" width="6.875" style="49" customWidth="1"/>
    <col min="1802" max="1803" width="8.75" style="49" customWidth="1"/>
    <col min="1804" max="1804" width="6.875" style="49" customWidth="1"/>
    <col min="1805" max="1806" width="8.75" style="49" customWidth="1"/>
    <col min="1807" max="1807" width="6.875" style="49" customWidth="1"/>
    <col min="1808" max="1808" width="8.75" style="49" customWidth="1"/>
    <col min="1809" max="2048" width="11" style="49"/>
    <col min="2049" max="2050" width="8.75" style="49" customWidth="1"/>
    <col min="2051" max="2051" width="6.875" style="49" customWidth="1"/>
    <col min="2052" max="2053" width="8.75" style="49" customWidth="1"/>
    <col min="2054" max="2054" width="6.875" style="49" customWidth="1"/>
    <col min="2055" max="2056" width="8.75" style="49" customWidth="1"/>
    <col min="2057" max="2057" width="6.875" style="49" customWidth="1"/>
    <col min="2058" max="2059" width="8.75" style="49" customWidth="1"/>
    <col min="2060" max="2060" width="6.875" style="49" customWidth="1"/>
    <col min="2061" max="2062" width="8.75" style="49" customWidth="1"/>
    <col min="2063" max="2063" width="6.875" style="49" customWidth="1"/>
    <col min="2064" max="2064" width="8.75" style="49" customWidth="1"/>
    <col min="2065" max="2304" width="11" style="49"/>
    <col min="2305" max="2306" width="8.75" style="49" customWidth="1"/>
    <col min="2307" max="2307" width="6.875" style="49" customWidth="1"/>
    <col min="2308" max="2309" width="8.75" style="49" customWidth="1"/>
    <col min="2310" max="2310" width="6.875" style="49" customWidth="1"/>
    <col min="2311" max="2312" width="8.75" style="49" customWidth="1"/>
    <col min="2313" max="2313" width="6.875" style="49" customWidth="1"/>
    <col min="2314" max="2315" width="8.75" style="49" customWidth="1"/>
    <col min="2316" max="2316" width="6.875" style="49" customWidth="1"/>
    <col min="2317" max="2318" width="8.75" style="49" customWidth="1"/>
    <col min="2319" max="2319" width="6.875" style="49" customWidth="1"/>
    <col min="2320" max="2320" width="8.75" style="49" customWidth="1"/>
    <col min="2321" max="2560" width="11" style="49"/>
    <col min="2561" max="2562" width="8.75" style="49" customWidth="1"/>
    <col min="2563" max="2563" width="6.875" style="49" customWidth="1"/>
    <col min="2564" max="2565" width="8.75" style="49" customWidth="1"/>
    <col min="2566" max="2566" width="6.875" style="49" customWidth="1"/>
    <col min="2567" max="2568" width="8.75" style="49" customWidth="1"/>
    <col min="2569" max="2569" width="6.875" style="49" customWidth="1"/>
    <col min="2570" max="2571" width="8.75" style="49" customWidth="1"/>
    <col min="2572" max="2572" width="6.875" style="49" customWidth="1"/>
    <col min="2573" max="2574" width="8.75" style="49" customWidth="1"/>
    <col min="2575" max="2575" width="6.875" style="49" customWidth="1"/>
    <col min="2576" max="2576" width="8.75" style="49" customWidth="1"/>
    <col min="2577" max="2816" width="11" style="49"/>
    <col min="2817" max="2818" width="8.75" style="49" customWidth="1"/>
    <col min="2819" max="2819" width="6.875" style="49" customWidth="1"/>
    <col min="2820" max="2821" width="8.75" style="49" customWidth="1"/>
    <col min="2822" max="2822" width="6.875" style="49" customWidth="1"/>
    <col min="2823" max="2824" width="8.75" style="49" customWidth="1"/>
    <col min="2825" max="2825" width="6.875" style="49" customWidth="1"/>
    <col min="2826" max="2827" width="8.75" style="49" customWidth="1"/>
    <col min="2828" max="2828" width="6.875" style="49" customWidth="1"/>
    <col min="2829" max="2830" width="8.75" style="49" customWidth="1"/>
    <col min="2831" max="2831" width="6.875" style="49" customWidth="1"/>
    <col min="2832" max="2832" width="8.75" style="49" customWidth="1"/>
    <col min="2833" max="3072" width="11" style="49"/>
    <col min="3073" max="3074" width="8.75" style="49" customWidth="1"/>
    <col min="3075" max="3075" width="6.875" style="49" customWidth="1"/>
    <col min="3076" max="3077" width="8.75" style="49" customWidth="1"/>
    <col min="3078" max="3078" width="6.875" style="49" customWidth="1"/>
    <col min="3079" max="3080" width="8.75" style="49" customWidth="1"/>
    <col min="3081" max="3081" width="6.875" style="49" customWidth="1"/>
    <col min="3082" max="3083" width="8.75" style="49" customWidth="1"/>
    <col min="3084" max="3084" width="6.875" style="49" customWidth="1"/>
    <col min="3085" max="3086" width="8.75" style="49" customWidth="1"/>
    <col min="3087" max="3087" width="6.875" style="49" customWidth="1"/>
    <col min="3088" max="3088" width="8.75" style="49" customWidth="1"/>
    <col min="3089" max="3328" width="11" style="49"/>
    <col min="3329" max="3330" width="8.75" style="49" customWidth="1"/>
    <col min="3331" max="3331" width="6.875" style="49" customWidth="1"/>
    <col min="3332" max="3333" width="8.75" style="49" customWidth="1"/>
    <col min="3334" max="3334" width="6.875" style="49" customWidth="1"/>
    <col min="3335" max="3336" width="8.75" style="49" customWidth="1"/>
    <col min="3337" max="3337" width="6.875" style="49" customWidth="1"/>
    <col min="3338" max="3339" width="8.75" style="49" customWidth="1"/>
    <col min="3340" max="3340" width="6.875" style="49" customWidth="1"/>
    <col min="3341" max="3342" width="8.75" style="49" customWidth="1"/>
    <col min="3343" max="3343" width="6.875" style="49" customWidth="1"/>
    <col min="3344" max="3344" width="8.75" style="49" customWidth="1"/>
    <col min="3345" max="3584" width="11" style="49"/>
    <col min="3585" max="3586" width="8.75" style="49" customWidth="1"/>
    <col min="3587" max="3587" width="6.875" style="49" customWidth="1"/>
    <col min="3588" max="3589" width="8.75" style="49" customWidth="1"/>
    <col min="3590" max="3590" width="6.875" style="49" customWidth="1"/>
    <col min="3591" max="3592" width="8.75" style="49" customWidth="1"/>
    <col min="3593" max="3593" width="6.875" style="49" customWidth="1"/>
    <col min="3594" max="3595" width="8.75" style="49" customWidth="1"/>
    <col min="3596" max="3596" width="6.875" style="49" customWidth="1"/>
    <col min="3597" max="3598" width="8.75" style="49" customWidth="1"/>
    <col min="3599" max="3599" width="6.875" style="49" customWidth="1"/>
    <col min="3600" max="3600" width="8.75" style="49" customWidth="1"/>
    <col min="3601" max="3840" width="11" style="49"/>
    <col min="3841" max="3842" width="8.75" style="49" customWidth="1"/>
    <col min="3843" max="3843" width="6.875" style="49" customWidth="1"/>
    <col min="3844" max="3845" width="8.75" style="49" customWidth="1"/>
    <col min="3846" max="3846" width="6.875" style="49" customWidth="1"/>
    <col min="3847" max="3848" width="8.75" style="49" customWidth="1"/>
    <col min="3849" max="3849" width="6.875" style="49" customWidth="1"/>
    <col min="3850" max="3851" width="8.75" style="49" customWidth="1"/>
    <col min="3852" max="3852" width="6.875" style="49" customWidth="1"/>
    <col min="3853" max="3854" width="8.75" style="49" customWidth="1"/>
    <col min="3855" max="3855" width="6.875" style="49" customWidth="1"/>
    <col min="3856" max="3856" width="8.75" style="49" customWidth="1"/>
    <col min="3857" max="4096" width="11" style="49"/>
    <col min="4097" max="4098" width="8.75" style="49" customWidth="1"/>
    <col min="4099" max="4099" width="6.875" style="49" customWidth="1"/>
    <col min="4100" max="4101" width="8.75" style="49" customWidth="1"/>
    <col min="4102" max="4102" width="6.875" style="49" customWidth="1"/>
    <col min="4103" max="4104" width="8.75" style="49" customWidth="1"/>
    <col min="4105" max="4105" width="6.875" style="49" customWidth="1"/>
    <col min="4106" max="4107" width="8.75" style="49" customWidth="1"/>
    <col min="4108" max="4108" width="6.875" style="49" customWidth="1"/>
    <col min="4109" max="4110" width="8.75" style="49" customWidth="1"/>
    <col min="4111" max="4111" width="6.875" style="49" customWidth="1"/>
    <col min="4112" max="4112" width="8.75" style="49" customWidth="1"/>
    <col min="4113" max="4352" width="11" style="49"/>
    <col min="4353" max="4354" width="8.75" style="49" customWidth="1"/>
    <col min="4355" max="4355" width="6.875" style="49" customWidth="1"/>
    <col min="4356" max="4357" width="8.75" style="49" customWidth="1"/>
    <col min="4358" max="4358" width="6.875" style="49" customWidth="1"/>
    <col min="4359" max="4360" width="8.75" style="49" customWidth="1"/>
    <col min="4361" max="4361" width="6.875" style="49" customWidth="1"/>
    <col min="4362" max="4363" width="8.75" style="49" customWidth="1"/>
    <col min="4364" max="4364" width="6.875" style="49" customWidth="1"/>
    <col min="4365" max="4366" width="8.75" style="49" customWidth="1"/>
    <col min="4367" max="4367" width="6.875" style="49" customWidth="1"/>
    <col min="4368" max="4368" width="8.75" style="49" customWidth="1"/>
    <col min="4369" max="4608" width="11" style="49"/>
    <col min="4609" max="4610" width="8.75" style="49" customWidth="1"/>
    <col min="4611" max="4611" width="6.875" style="49" customWidth="1"/>
    <col min="4612" max="4613" width="8.75" style="49" customWidth="1"/>
    <col min="4614" max="4614" width="6.875" style="49" customWidth="1"/>
    <col min="4615" max="4616" width="8.75" style="49" customWidth="1"/>
    <col min="4617" max="4617" width="6.875" style="49" customWidth="1"/>
    <col min="4618" max="4619" width="8.75" style="49" customWidth="1"/>
    <col min="4620" max="4620" width="6.875" style="49" customWidth="1"/>
    <col min="4621" max="4622" width="8.75" style="49" customWidth="1"/>
    <col min="4623" max="4623" width="6.875" style="49" customWidth="1"/>
    <col min="4624" max="4624" width="8.75" style="49" customWidth="1"/>
    <col min="4625" max="4864" width="11" style="49"/>
    <col min="4865" max="4866" width="8.75" style="49" customWidth="1"/>
    <col min="4867" max="4867" width="6.875" style="49" customWidth="1"/>
    <col min="4868" max="4869" width="8.75" style="49" customWidth="1"/>
    <col min="4870" max="4870" width="6.875" style="49" customWidth="1"/>
    <col min="4871" max="4872" width="8.75" style="49" customWidth="1"/>
    <col min="4873" max="4873" width="6.875" style="49" customWidth="1"/>
    <col min="4874" max="4875" width="8.75" style="49" customWidth="1"/>
    <col min="4876" max="4876" width="6.875" style="49" customWidth="1"/>
    <col min="4877" max="4878" width="8.75" style="49" customWidth="1"/>
    <col min="4879" max="4879" width="6.875" style="49" customWidth="1"/>
    <col min="4880" max="4880" width="8.75" style="49" customWidth="1"/>
    <col min="4881" max="5120" width="11" style="49"/>
    <col min="5121" max="5122" width="8.75" style="49" customWidth="1"/>
    <col min="5123" max="5123" width="6.875" style="49" customWidth="1"/>
    <col min="5124" max="5125" width="8.75" style="49" customWidth="1"/>
    <col min="5126" max="5126" width="6.875" style="49" customWidth="1"/>
    <col min="5127" max="5128" width="8.75" style="49" customWidth="1"/>
    <col min="5129" max="5129" width="6.875" style="49" customWidth="1"/>
    <col min="5130" max="5131" width="8.75" style="49" customWidth="1"/>
    <col min="5132" max="5132" width="6.875" style="49" customWidth="1"/>
    <col min="5133" max="5134" width="8.75" style="49" customWidth="1"/>
    <col min="5135" max="5135" width="6.875" style="49" customWidth="1"/>
    <col min="5136" max="5136" width="8.75" style="49" customWidth="1"/>
    <col min="5137" max="5376" width="11" style="49"/>
    <col min="5377" max="5378" width="8.75" style="49" customWidth="1"/>
    <col min="5379" max="5379" width="6.875" style="49" customWidth="1"/>
    <col min="5380" max="5381" width="8.75" style="49" customWidth="1"/>
    <col min="5382" max="5382" width="6.875" style="49" customWidth="1"/>
    <col min="5383" max="5384" width="8.75" style="49" customWidth="1"/>
    <col min="5385" max="5385" width="6.875" style="49" customWidth="1"/>
    <col min="5386" max="5387" width="8.75" style="49" customWidth="1"/>
    <col min="5388" max="5388" width="6.875" style="49" customWidth="1"/>
    <col min="5389" max="5390" width="8.75" style="49" customWidth="1"/>
    <col min="5391" max="5391" width="6.875" style="49" customWidth="1"/>
    <col min="5392" max="5392" width="8.75" style="49" customWidth="1"/>
    <col min="5393" max="5632" width="11" style="49"/>
    <col min="5633" max="5634" width="8.75" style="49" customWidth="1"/>
    <col min="5635" max="5635" width="6.875" style="49" customWidth="1"/>
    <col min="5636" max="5637" width="8.75" style="49" customWidth="1"/>
    <col min="5638" max="5638" width="6.875" style="49" customWidth="1"/>
    <col min="5639" max="5640" width="8.75" style="49" customWidth="1"/>
    <col min="5641" max="5641" width="6.875" style="49" customWidth="1"/>
    <col min="5642" max="5643" width="8.75" style="49" customWidth="1"/>
    <col min="5644" max="5644" width="6.875" style="49" customWidth="1"/>
    <col min="5645" max="5646" width="8.75" style="49" customWidth="1"/>
    <col min="5647" max="5647" width="6.875" style="49" customWidth="1"/>
    <col min="5648" max="5648" width="8.75" style="49" customWidth="1"/>
    <col min="5649" max="5888" width="11" style="49"/>
    <col min="5889" max="5890" width="8.75" style="49" customWidth="1"/>
    <col min="5891" max="5891" width="6.875" style="49" customWidth="1"/>
    <col min="5892" max="5893" width="8.75" style="49" customWidth="1"/>
    <col min="5894" max="5894" width="6.875" style="49" customWidth="1"/>
    <col min="5895" max="5896" width="8.75" style="49" customWidth="1"/>
    <col min="5897" max="5897" width="6.875" style="49" customWidth="1"/>
    <col min="5898" max="5899" width="8.75" style="49" customWidth="1"/>
    <col min="5900" max="5900" width="6.875" style="49" customWidth="1"/>
    <col min="5901" max="5902" width="8.75" style="49" customWidth="1"/>
    <col min="5903" max="5903" width="6.875" style="49" customWidth="1"/>
    <col min="5904" max="5904" width="8.75" style="49" customWidth="1"/>
    <col min="5905" max="6144" width="11" style="49"/>
    <col min="6145" max="6146" width="8.75" style="49" customWidth="1"/>
    <col min="6147" max="6147" width="6.875" style="49" customWidth="1"/>
    <col min="6148" max="6149" width="8.75" style="49" customWidth="1"/>
    <col min="6150" max="6150" width="6.875" style="49" customWidth="1"/>
    <col min="6151" max="6152" width="8.75" style="49" customWidth="1"/>
    <col min="6153" max="6153" width="6.875" style="49" customWidth="1"/>
    <col min="6154" max="6155" width="8.75" style="49" customWidth="1"/>
    <col min="6156" max="6156" width="6.875" style="49" customWidth="1"/>
    <col min="6157" max="6158" width="8.75" style="49" customWidth="1"/>
    <col min="6159" max="6159" width="6.875" style="49" customWidth="1"/>
    <col min="6160" max="6160" width="8.75" style="49" customWidth="1"/>
    <col min="6161" max="6400" width="11" style="49"/>
    <col min="6401" max="6402" width="8.75" style="49" customWidth="1"/>
    <col min="6403" max="6403" width="6.875" style="49" customWidth="1"/>
    <col min="6404" max="6405" width="8.75" style="49" customWidth="1"/>
    <col min="6406" max="6406" width="6.875" style="49" customWidth="1"/>
    <col min="6407" max="6408" width="8.75" style="49" customWidth="1"/>
    <col min="6409" max="6409" width="6.875" style="49" customWidth="1"/>
    <col min="6410" max="6411" width="8.75" style="49" customWidth="1"/>
    <col min="6412" max="6412" width="6.875" style="49" customWidth="1"/>
    <col min="6413" max="6414" width="8.75" style="49" customWidth="1"/>
    <col min="6415" max="6415" width="6.875" style="49" customWidth="1"/>
    <col min="6416" max="6416" width="8.75" style="49" customWidth="1"/>
    <col min="6417" max="6656" width="11" style="49"/>
    <col min="6657" max="6658" width="8.75" style="49" customWidth="1"/>
    <col min="6659" max="6659" width="6.875" style="49" customWidth="1"/>
    <col min="6660" max="6661" width="8.75" style="49" customWidth="1"/>
    <col min="6662" max="6662" width="6.875" style="49" customWidth="1"/>
    <col min="6663" max="6664" width="8.75" style="49" customWidth="1"/>
    <col min="6665" max="6665" width="6.875" style="49" customWidth="1"/>
    <col min="6666" max="6667" width="8.75" style="49" customWidth="1"/>
    <col min="6668" max="6668" width="6.875" style="49" customWidth="1"/>
    <col min="6669" max="6670" width="8.75" style="49" customWidth="1"/>
    <col min="6671" max="6671" width="6.875" style="49" customWidth="1"/>
    <col min="6672" max="6672" width="8.75" style="49" customWidth="1"/>
    <col min="6673" max="6912" width="11" style="49"/>
    <col min="6913" max="6914" width="8.75" style="49" customWidth="1"/>
    <col min="6915" max="6915" width="6.875" style="49" customWidth="1"/>
    <col min="6916" max="6917" width="8.75" style="49" customWidth="1"/>
    <col min="6918" max="6918" width="6.875" style="49" customWidth="1"/>
    <col min="6919" max="6920" width="8.75" style="49" customWidth="1"/>
    <col min="6921" max="6921" width="6.875" style="49" customWidth="1"/>
    <col min="6922" max="6923" width="8.75" style="49" customWidth="1"/>
    <col min="6924" max="6924" width="6.875" style="49" customWidth="1"/>
    <col min="6925" max="6926" width="8.75" style="49" customWidth="1"/>
    <col min="6927" max="6927" width="6.875" style="49" customWidth="1"/>
    <col min="6928" max="6928" width="8.75" style="49" customWidth="1"/>
    <col min="6929" max="7168" width="11" style="49"/>
    <col min="7169" max="7170" width="8.75" style="49" customWidth="1"/>
    <col min="7171" max="7171" width="6.875" style="49" customWidth="1"/>
    <col min="7172" max="7173" width="8.75" style="49" customWidth="1"/>
    <col min="7174" max="7174" width="6.875" style="49" customWidth="1"/>
    <col min="7175" max="7176" width="8.75" style="49" customWidth="1"/>
    <col min="7177" max="7177" width="6.875" style="49" customWidth="1"/>
    <col min="7178" max="7179" width="8.75" style="49" customWidth="1"/>
    <col min="7180" max="7180" width="6.875" style="49" customWidth="1"/>
    <col min="7181" max="7182" width="8.75" style="49" customWidth="1"/>
    <col min="7183" max="7183" width="6.875" style="49" customWidth="1"/>
    <col min="7184" max="7184" width="8.75" style="49" customWidth="1"/>
    <col min="7185" max="7424" width="11" style="49"/>
    <col min="7425" max="7426" width="8.75" style="49" customWidth="1"/>
    <col min="7427" max="7427" width="6.875" style="49" customWidth="1"/>
    <col min="7428" max="7429" width="8.75" style="49" customWidth="1"/>
    <col min="7430" max="7430" width="6.875" style="49" customWidth="1"/>
    <col min="7431" max="7432" width="8.75" style="49" customWidth="1"/>
    <col min="7433" max="7433" width="6.875" style="49" customWidth="1"/>
    <col min="7434" max="7435" width="8.75" style="49" customWidth="1"/>
    <col min="7436" max="7436" width="6.875" style="49" customWidth="1"/>
    <col min="7437" max="7438" width="8.75" style="49" customWidth="1"/>
    <col min="7439" max="7439" width="6.875" style="49" customWidth="1"/>
    <col min="7440" max="7440" width="8.75" style="49" customWidth="1"/>
    <col min="7441" max="7680" width="11" style="49"/>
    <col min="7681" max="7682" width="8.75" style="49" customWidth="1"/>
    <col min="7683" max="7683" width="6.875" style="49" customWidth="1"/>
    <col min="7684" max="7685" width="8.75" style="49" customWidth="1"/>
    <col min="7686" max="7686" width="6.875" style="49" customWidth="1"/>
    <col min="7687" max="7688" width="8.75" style="49" customWidth="1"/>
    <col min="7689" max="7689" width="6.875" style="49" customWidth="1"/>
    <col min="7690" max="7691" width="8.75" style="49" customWidth="1"/>
    <col min="7692" max="7692" width="6.875" style="49" customWidth="1"/>
    <col min="7693" max="7694" width="8.75" style="49" customWidth="1"/>
    <col min="7695" max="7695" width="6.875" style="49" customWidth="1"/>
    <col min="7696" max="7696" width="8.75" style="49" customWidth="1"/>
    <col min="7697" max="7936" width="11" style="49"/>
    <col min="7937" max="7938" width="8.75" style="49" customWidth="1"/>
    <col min="7939" max="7939" width="6.875" style="49" customWidth="1"/>
    <col min="7940" max="7941" width="8.75" style="49" customWidth="1"/>
    <col min="7942" max="7942" width="6.875" style="49" customWidth="1"/>
    <col min="7943" max="7944" width="8.75" style="49" customWidth="1"/>
    <col min="7945" max="7945" width="6.875" style="49" customWidth="1"/>
    <col min="7946" max="7947" width="8.75" style="49" customWidth="1"/>
    <col min="7948" max="7948" width="6.875" style="49" customWidth="1"/>
    <col min="7949" max="7950" width="8.75" style="49" customWidth="1"/>
    <col min="7951" max="7951" width="6.875" style="49" customWidth="1"/>
    <col min="7952" max="7952" width="8.75" style="49" customWidth="1"/>
    <col min="7953" max="8192" width="11" style="49"/>
    <col min="8193" max="8194" width="8.75" style="49" customWidth="1"/>
    <col min="8195" max="8195" width="6.875" style="49" customWidth="1"/>
    <col min="8196" max="8197" width="8.75" style="49" customWidth="1"/>
    <col min="8198" max="8198" width="6.875" style="49" customWidth="1"/>
    <col min="8199" max="8200" width="8.75" style="49" customWidth="1"/>
    <col min="8201" max="8201" width="6.875" style="49" customWidth="1"/>
    <col min="8202" max="8203" width="8.75" style="49" customWidth="1"/>
    <col min="8204" max="8204" width="6.875" style="49" customWidth="1"/>
    <col min="8205" max="8206" width="8.75" style="49" customWidth="1"/>
    <col min="8207" max="8207" width="6.875" style="49" customWidth="1"/>
    <col min="8208" max="8208" width="8.75" style="49" customWidth="1"/>
    <col min="8209" max="8448" width="11" style="49"/>
    <col min="8449" max="8450" width="8.75" style="49" customWidth="1"/>
    <col min="8451" max="8451" width="6.875" style="49" customWidth="1"/>
    <col min="8452" max="8453" width="8.75" style="49" customWidth="1"/>
    <col min="8454" max="8454" width="6.875" style="49" customWidth="1"/>
    <col min="8455" max="8456" width="8.75" style="49" customWidth="1"/>
    <col min="8457" max="8457" width="6.875" style="49" customWidth="1"/>
    <col min="8458" max="8459" width="8.75" style="49" customWidth="1"/>
    <col min="8460" max="8460" width="6.875" style="49" customWidth="1"/>
    <col min="8461" max="8462" width="8.75" style="49" customWidth="1"/>
    <col min="8463" max="8463" width="6.875" style="49" customWidth="1"/>
    <col min="8464" max="8464" width="8.75" style="49" customWidth="1"/>
    <col min="8465" max="8704" width="11" style="49"/>
    <col min="8705" max="8706" width="8.75" style="49" customWidth="1"/>
    <col min="8707" max="8707" width="6.875" style="49" customWidth="1"/>
    <col min="8708" max="8709" width="8.75" style="49" customWidth="1"/>
    <col min="8710" max="8710" width="6.875" style="49" customWidth="1"/>
    <col min="8711" max="8712" width="8.75" style="49" customWidth="1"/>
    <col min="8713" max="8713" width="6.875" style="49" customWidth="1"/>
    <col min="8714" max="8715" width="8.75" style="49" customWidth="1"/>
    <col min="8716" max="8716" width="6.875" style="49" customWidth="1"/>
    <col min="8717" max="8718" width="8.75" style="49" customWidth="1"/>
    <col min="8719" max="8719" width="6.875" style="49" customWidth="1"/>
    <col min="8720" max="8720" width="8.75" style="49" customWidth="1"/>
    <col min="8721" max="8960" width="11" style="49"/>
    <col min="8961" max="8962" width="8.75" style="49" customWidth="1"/>
    <col min="8963" max="8963" width="6.875" style="49" customWidth="1"/>
    <col min="8964" max="8965" width="8.75" style="49" customWidth="1"/>
    <col min="8966" max="8966" width="6.875" style="49" customWidth="1"/>
    <col min="8967" max="8968" width="8.75" style="49" customWidth="1"/>
    <col min="8969" max="8969" width="6.875" style="49" customWidth="1"/>
    <col min="8970" max="8971" width="8.75" style="49" customWidth="1"/>
    <col min="8972" max="8972" width="6.875" style="49" customWidth="1"/>
    <col min="8973" max="8974" width="8.75" style="49" customWidth="1"/>
    <col min="8975" max="8975" width="6.875" style="49" customWidth="1"/>
    <col min="8976" max="8976" width="8.75" style="49" customWidth="1"/>
    <col min="8977" max="9216" width="11" style="49"/>
    <col min="9217" max="9218" width="8.75" style="49" customWidth="1"/>
    <col min="9219" max="9219" width="6.875" style="49" customWidth="1"/>
    <col min="9220" max="9221" width="8.75" style="49" customWidth="1"/>
    <col min="9222" max="9222" width="6.875" style="49" customWidth="1"/>
    <col min="9223" max="9224" width="8.75" style="49" customWidth="1"/>
    <col min="9225" max="9225" width="6.875" style="49" customWidth="1"/>
    <col min="9226" max="9227" width="8.75" style="49" customWidth="1"/>
    <col min="9228" max="9228" width="6.875" style="49" customWidth="1"/>
    <col min="9229" max="9230" width="8.75" style="49" customWidth="1"/>
    <col min="9231" max="9231" width="6.875" style="49" customWidth="1"/>
    <col min="9232" max="9232" width="8.75" style="49" customWidth="1"/>
    <col min="9233" max="9472" width="11" style="49"/>
    <col min="9473" max="9474" width="8.75" style="49" customWidth="1"/>
    <col min="9475" max="9475" width="6.875" style="49" customWidth="1"/>
    <col min="9476" max="9477" width="8.75" style="49" customWidth="1"/>
    <col min="9478" max="9478" width="6.875" style="49" customWidth="1"/>
    <col min="9479" max="9480" width="8.75" style="49" customWidth="1"/>
    <col min="9481" max="9481" width="6.875" style="49" customWidth="1"/>
    <col min="9482" max="9483" width="8.75" style="49" customWidth="1"/>
    <col min="9484" max="9484" width="6.875" style="49" customWidth="1"/>
    <col min="9485" max="9486" width="8.75" style="49" customWidth="1"/>
    <col min="9487" max="9487" width="6.875" style="49" customWidth="1"/>
    <col min="9488" max="9488" width="8.75" style="49" customWidth="1"/>
    <col min="9489" max="9728" width="11" style="49"/>
    <col min="9729" max="9730" width="8.75" style="49" customWidth="1"/>
    <col min="9731" max="9731" width="6.875" style="49" customWidth="1"/>
    <col min="9732" max="9733" width="8.75" style="49" customWidth="1"/>
    <col min="9734" max="9734" width="6.875" style="49" customWidth="1"/>
    <col min="9735" max="9736" width="8.75" style="49" customWidth="1"/>
    <col min="9737" max="9737" width="6.875" style="49" customWidth="1"/>
    <col min="9738" max="9739" width="8.75" style="49" customWidth="1"/>
    <col min="9740" max="9740" width="6.875" style="49" customWidth="1"/>
    <col min="9741" max="9742" width="8.75" style="49" customWidth="1"/>
    <col min="9743" max="9743" width="6.875" style="49" customWidth="1"/>
    <col min="9744" max="9744" width="8.75" style="49" customWidth="1"/>
    <col min="9745" max="9984" width="11" style="49"/>
    <col min="9985" max="9986" width="8.75" style="49" customWidth="1"/>
    <col min="9987" max="9987" width="6.875" style="49" customWidth="1"/>
    <col min="9988" max="9989" width="8.75" style="49" customWidth="1"/>
    <col min="9990" max="9990" width="6.875" style="49" customWidth="1"/>
    <col min="9991" max="9992" width="8.75" style="49" customWidth="1"/>
    <col min="9993" max="9993" width="6.875" style="49" customWidth="1"/>
    <col min="9994" max="9995" width="8.75" style="49" customWidth="1"/>
    <col min="9996" max="9996" width="6.875" style="49" customWidth="1"/>
    <col min="9997" max="9998" width="8.75" style="49" customWidth="1"/>
    <col min="9999" max="9999" width="6.875" style="49" customWidth="1"/>
    <col min="10000" max="10000" width="8.75" style="49" customWidth="1"/>
    <col min="10001" max="10240" width="11" style="49"/>
    <col min="10241" max="10242" width="8.75" style="49" customWidth="1"/>
    <col min="10243" max="10243" width="6.875" style="49" customWidth="1"/>
    <col min="10244" max="10245" width="8.75" style="49" customWidth="1"/>
    <col min="10246" max="10246" width="6.875" style="49" customWidth="1"/>
    <col min="10247" max="10248" width="8.75" style="49" customWidth="1"/>
    <col min="10249" max="10249" width="6.875" style="49" customWidth="1"/>
    <col min="10250" max="10251" width="8.75" style="49" customWidth="1"/>
    <col min="10252" max="10252" width="6.875" style="49" customWidth="1"/>
    <col min="10253" max="10254" width="8.75" style="49" customWidth="1"/>
    <col min="10255" max="10255" width="6.875" style="49" customWidth="1"/>
    <col min="10256" max="10256" width="8.75" style="49" customWidth="1"/>
    <col min="10257" max="10496" width="11" style="49"/>
    <col min="10497" max="10498" width="8.75" style="49" customWidth="1"/>
    <col min="10499" max="10499" width="6.875" style="49" customWidth="1"/>
    <col min="10500" max="10501" width="8.75" style="49" customWidth="1"/>
    <col min="10502" max="10502" width="6.875" style="49" customWidth="1"/>
    <col min="10503" max="10504" width="8.75" style="49" customWidth="1"/>
    <col min="10505" max="10505" width="6.875" style="49" customWidth="1"/>
    <col min="10506" max="10507" width="8.75" style="49" customWidth="1"/>
    <col min="10508" max="10508" width="6.875" style="49" customWidth="1"/>
    <col min="10509" max="10510" width="8.75" style="49" customWidth="1"/>
    <col min="10511" max="10511" width="6.875" style="49" customWidth="1"/>
    <col min="10512" max="10512" width="8.75" style="49" customWidth="1"/>
    <col min="10513" max="10752" width="11" style="49"/>
    <col min="10753" max="10754" width="8.75" style="49" customWidth="1"/>
    <col min="10755" max="10755" width="6.875" style="49" customWidth="1"/>
    <col min="10756" max="10757" width="8.75" style="49" customWidth="1"/>
    <col min="10758" max="10758" width="6.875" style="49" customWidth="1"/>
    <col min="10759" max="10760" width="8.75" style="49" customWidth="1"/>
    <col min="10761" max="10761" width="6.875" style="49" customWidth="1"/>
    <col min="10762" max="10763" width="8.75" style="49" customWidth="1"/>
    <col min="10764" max="10764" width="6.875" style="49" customWidth="1"/>
    <col min="10765" max="10766" width="8.75" style="49" customWidth="1"/>
    <col min="10767" max="10767" width="6.875" style="49" customWidth="1"/>
    <col min="10768" max="10768" width="8.75" style="49" customWidth="1"/>
    <col min="10769" max="11008" width="11" style="49"/>
    <col min="11009" max="11010" width="8.75" style="49" customWidth="1"/>
    <col min="11011" max="11011" width="6.875" style="49" customWidth="1"/>
    <col min="11012" max="11013" width="8.75" style="49" customWidth="1"/>
    <col min="11014" max="11014" width="6.875" style="49" customWidth="1"/>
    <col min="11015" max="11016" width="8.75" style="49" customWidth="1"/>
    <col min="11017" max="11017" width="6.875" style="49" customWidth="1"/>
    <col min="11018" max="11019" width="8.75" style="49" customWidth="1"/>
    <col min="11020" max="11020" width="6.875" style="49" customWidth="1"/>
    <col min="11021" max="11022" width="8.75" style="49" customWidth="1"/>
    <col min="11023" max="11023" width="6.875" style="49" customWidth="1"/>
    <col min="11024" max="11024" width="8.75" style="49" customWidth="1"/>
    <col min="11025" max="11264" width="11" style="49"/>
    <col min="11265" max="11266" width="8.75" style="49" customWidth="1"/>
    <col min="11267" max="11267" width="6.875" style="49" customWidth="1"/>
    <col min="11268" max="11269" width="8.75" style="49" customWidth="1"/>
    <col min="11270" max="11270" width="6.875" style="49" customWidth="1"/>
    <col min="11271" max="11272" width="8.75" style="49" customWidth="1"/>
    <col min="11273" max="11273" width="6.875" style="49" customWidth="1"/>
    <col min="11274" max="11275" width="8.75" style="49" customWidth="1"/>
    <col min="11276" max="11276" width="6.875" style="49" customWidth="1"/>
    <col min="11277" max="11278" width="8.75" style="49" customWidth="1"/>
    <col min="11279" max="11279" width="6.875" style="49" customWidth="1"/>
    <col min="11280" max="11280" width="8.75" style="49" customWidth="1"/>
    <col min="11281" max="11520" width="11" style="49"/>
    <col min="11521" max="11522" width="8.75" style="49" customWidth="1"/>
    <col min="11523" max="11523" width="6.875" style="49" customWidth="1"/>
    <col min="11524" max="11525" width="8.75" style="49" customWidth="1"/>
    <col min="11526" max="11526" width="6.875" style="49" customWidth="1"/>
    <col min="11527" max="11528" width="8.75" style="49" customWidth="1"/>
    <col min="11529" max="11529" width="6.875" style="49" customWidth="1"/>
    <col min="11530" max="11531" width="8.75" style="49" customWidth="1"/>
    <col min="11532" max="11532" width="6.875" style="49" customWidth="1"/>
    <col min="11533" max="11534" width="8.75" style="49" customWidth="1"/>
    <col min="11535" max="11535" width="6.875" style="49" customWidth="1"/>
    <col min="11536" max="11536" width="8.75" style="49" customWidth="1"/>
    <col min="11537" max="11776" width="11" style="49"/>
    <col min="11777" max="11778" width="8.75" style="49" customWidth="1"/>
    <col min="11779" max="11779" width="6.875" style="49" customWidth="1"/>
    <col min="11780" max="11781" width="8.75" style="49" customWidth="1"/>
    <col min="11782" max="11782" width="6.875" style="49" customWidth="1"/>
    <col min="11783" max="11784" width="8.75" style="49" customWidth="1"/>
    <col min="11785" max="11785" width="6.875" style="49" customWidth="1"/>
    <col min="11786" max="11787" width="8.75" style="49" customWidth="1"/>
    <col min="11788" max="11788" width="6.875" style="49" customWidth="1"/>
    <col min="11789" max="11790" width="8.75" style="49" customWidth="1"/>
    <col min="11791" max="11791" width="6.875" style="49" customWidth="1"/>
    <col min="11792" max="11792" width="8.75" style="49" customWidth="1"/>
    <col min="11793" max="12032" width="11" style="49"/>
    <col min="12033" max="12034" width="8.75" style="49" customWidth="1"/>
    <col min="12035" max="12035" width="6.875" style="49" customWidth="1"/>
    <col min="12036" max="12037" width="8.75" style="49" customWidth="1"/>
    <col min="12038" max="12038" width="6.875" style="49" customWidth="1"/>
    <col min="12039" max="12040" width="8.75" style="49" customWidth="1"/>
    <col min="12041" max="12041" width="6.875" style="49" customWidth="1"/>
    <col min="12042" max="12043" width="8.75" style="49" customWidth="1"/>
    <col min="12044" max="12044" width="6.875" style="49" customWidth="1"/>
    <col min="12045" max="12046" width="8.75" style="49" customWidth="1"/>
    <col min="12047" max="12047" width="6.875" style="49" customWidth="1"/>
    <col min="12048" max="12048" width="8.75" style="49" customWidth="1"/>
    <col min="12049" max="12288" width="11" style="49"/>
    <col min="12289" max="12290" width="8.75" style="49" customWidth="1"/>
    <col min="12291" max="12291" width="6.875" style="49" customWidth="1"/>
    <col min="12292" max="12293" width="8.75" style="49" customWidth="1"/>
    <col min="12294" max="12294" width="6.875" style="49" customWidth="1"/>
    <col min="12295" max="12296" width="8.75" style="49" customWidth="1"/>
    <col min="12297" max="12297" width="6.875" style="49" customWidth="1"/>
    <col min="12298" max="12299" width="8.75" style="49" customWidth="1"/>
    <col min="12300" max="12300" width="6.875" style="49" customWidth="1"/>
    <col min="12301" max="12302" width="8.75" style="49" customWidth="1"/>
    <col min="12303" max="12303" width="6.875" style="49" customWidth="1"/>
    <col min="12304" max="12304" width="8.75" style="49" customWidth="1"/>
    <col min="12305" max="12544" width="11" style="49"/>
    <col min="12545" max="12546" width="8.75" style="49" customWidth="1"/>
    <col min="12547" max="12547" width="6.875" style="49" customWidth="1"/>
    <col min="12548" max="12549" width="8.75" style="49" customWidth="1"/>
    <col min="12550" max="12550" width="6.875" style="49" customWidth="1"/>
    <col min="12551" max="12552" width="8.75" style="49" customWidth="1"/>
    <col min="12553" max="12553" width="6.875" style="49" customWidth="1"/>
    <col min="12554" max="12555" width="8.75" style="49" customWidth="1"/>
    <col min="12556" max="12556" width="6.875" style="49" customWidth="1"/>
    <col min="12557" max="12558" width="8.75" style="49" customWidth="1"/>
    <col min="12559" max="12559" width="6.875" style="49" customWidth="1"/>
    <col min="12560" max="12560" width="8.75" style="49" customWidth="1"/>
    <col min="12561" max="12800" width="11" style="49"/>
    <col min="12801" max="12802" width="8.75" style="49" customWidth="1"/>
    <col min="12803" max="12803" width="6.875" style="49" customWidth="1"/>
    <col min="12804" max="12805" width="8.75" style="49" customWidth="1"/>
    <col min="12806" max="12806" width="6.875" style="49" customWidth="1"/>
    <col min="12807" max="12808" width="8.75" style="49" customWidth="1"/>
    <col min="12809" max="12809" width="6.875" style="49" customWidth="1"/>
    <col min="12810" max="12811" width="8.75" style="49" customWidth="1"/>
    <col min="12812" max="12812" width="6.875" style="49" customWidth="1"/>
    <col min="12813" max="12814" width="8.75" style="49" customWidth="1"/>
    <col min="12815" max="12815" width="6.875" style="49" customWidth="1"/>
    <col min="12816" max="12816" width="8.75" style="49" customWidth="1"/>
    <col min="12817" max="13056" width="11" style="49"/>
    <col min="13057" max="13058" width="8.75" style="49" customWidth="1"/>
    <col min="13059" max="13059" width="6.875" style="49" customWidth="1"/>
    <col min="13060" max="13061" width="8.75" style="49" customWidth="1"/>
    <col min="13062" max="13062" width="6.875" style="49" customWidth="1"/>
    <col min="13063" max="13064" width="8.75" style="49" customWidth="1"/>
    <col min="13065" max="13065" width="6.875" style="49" customWidth="1"/>
    <col min="13066" max="13067" width="8.75" style="49" customWidth="1"/>
    <col min="13068" max="13068" width="6.875" style="49" customWidth="1"/>
    <col min="13069" max="13070" width="8.75" style="49" customWidth="1"/>
    <col min="13071" max="13071" width="6.875" style="49" customWidth="1"/>
    <col min="13072" max="13072" width="8.75" style="49" customWidth="1"/>
    <col min="13073" max="13312" width="11" style="49"/>
    <col min="13313" max="13314" width="8.75" style="49" customWidth="1"/>
    <col min="13315" max="13315" width="6.875" style="49" customWidth="1"/>
    <col min="13316" max="13317" width="8.75" style="49" customWidth="1"/>
    <col min="13318" max="13318" width="6.875" style="49" customWidth="1"/>
    <col min="13319" max="13320" width="8.75" style="49" customWidth="1"/>
    <col min="13321" max="13321" width="6.875" style="49" customWidth="1"/>
    <col min="13322" max="13323" width="8.75" style="49" customWidth="1"/>
    <col min="13324" max="13324" width="6.875" style="49" customWidth="1"/>
    <col min="13325" max="13326" width="8.75" style="49" customWidth="1"/>
    <col min="13327" max="13327" width="6.875" style="49" customWidth="1"/>
    <col min="13328" max="13328" width="8.75" style="49" customWidth="1"/>
    <col min="13329" max="13568" width="11" style="49"/>
    <col min="13569" max="13570" width="8.75" style="49" customWidth="1"/>
    <col min="13571" max="13571" width="6.875" style="49" customWidth="1"/>
    <col min="13572" max="13573" width="8.75" style="49" customWidth="1"/>
    <col min="13574" max="13574" width="6.875" style="49" customWidth="1"/>
    <col min="13575" max="13576" width="8.75" style="49" customWidth="1"/>
    <col min="13577" max="13577" width="6.875" style="49" customWidth="1"/>
    <col min="13578" max="13579" width="8.75" style="49" customWidth="1"/>
    <col min="13580" max="13580" width="6.875" style="49" customWidth="1"/>
    <col min="13581" max="13582" width="8.75" style="49" customWidth="1"/>
    <col min="13583" max="13583" width="6.875" style="49" customWidth="1"/>
    <col min="13584" max="13584" width="8.75" style="49" customWidth="1"/>
    <col min="13585" max="13824" width="11" style="49"/>
    <col min="13825" max="13826" width="8.75" style="49" customWidth="1"/>
    <col min="13827" max="13827" width="6.875" style="49" customWidth="1"/>
    <col min="13828" max="13829" width="8.75" style="49" customWidth="1"/>
    <col min="13830" max="13830" width="6.875" style="49" customWidth="1"/>
    <col min="13831" max="13832" width="8.75" style="49" customWidth="1"/>
    <col min="13833" max="13833" width="6.875" style="49" customWidth="1"/>
    <col min="13834" max="13835" width="8.75" style="49" customWidth="1"/>
    <col min="13836" max="13836" width="6.875" style="49" customWidth="1"/>
    <col min="13837" max="13838" width="8.75" style="49" customWidth="1"/>
    <col min="13839" max="13839" width="6.875" style="49" customWidth="1"/>
    <col min="13840" max="13840" width="8.75" style="49" customWidth="1"/>
    <col min="13841" max="14080" width="11" style="49"/>
    <col min="14081" max="14082" width="8.75" style="49" customWidth="1"/>
    <col min="14083" max="14083" width="6.875" style="49" customWidth="1"/>
    <col min="14084" max="14085" width="8.75" style="49" customWidth="1"/>
    <col min="14086" max="14086" width="6.875" style="49" customWidth="1"/>
    <col min="14087" max="14088" width="8.75" style="49" customWidth="1"/>
    <col min="14089" max="14089" width="6.875" style="49" customWidth="1"/>
    <col min="14090" max="14091" width="8.75" style="49" customWidth="1"/>
    <col min="14092" max="14092" width="6.875" style="49" customWidth="1"/>
    <col min="14093" max="14094" width="8.75" style="49" customWidth="1"/>
    <col min="14095" max="14095" width="6.875" style="49" customWidth="1"/>
    <col min="14096" max="14096" width="8.75" style="49" customWidth="1"/>
    <col min="14097" max="14336" width="11" style="49"/>
    <col min="14337" max="14338" width="8.75" style="49" customWidth="1"/>
    <col min="14339" max="14339" width="6.875" style="49" customWidth="1"/>
    <col min="14340" max="14341" width="8.75" style="49" customWidth="1"/>
    <col min="14342" max="14342" width="6.875" style="49" customWidth="1"/>
    <col min="14343" max="14344" width="8.75" style="49" customWidth="1"/>
    <col min="14345" max="14345" width="6.875" style="49" customWidth="1"/>
    <col min="14346" max="14347" width="8.75" style="49" customWidth="1"/>
    <col min="14348" max="14348" width="6.875" style="49" customWidth="1"/>
    <col min="14349" max="14350" width="8.75" style="49" customWidth="1"/>
    <col min="14351" max="14351" width="6.875" style="49" customWidth="1"/>
    <col min="14352" max="14352" width="8.75" style="49" customWidth="1"/>
    <col min="14353" max="14592" width="11" style="49"/>
    <col min="14593" max="14594" width="8.75" style="49" customWidth="1"/>
    <col min="14595" max="14595" width="6.875" style="49" customWidth="1"/>
    <col min="14596" max="14597" width="8.75" style="49" customWidth="1"/>
    <col min="14598" max="14598" width="6.875" style="49" customWidth="1"/>
    <col min="14599" max="14600" width="8.75" style="49" customWidth="1"/>
    <col min="14601" max="14601" width="6.875" style="49" customWidth="1"/>
    <col min="14602" max="14603" width="8.75" style="49" customWidth="1"/>
    <col min="14604" max="14604" width="6.875" style="49" customWidth="1"/>
    <col min="14605" max="14606" width="8.75" style="49" customWidth="1"/>
    <col min="14607" max="14607" width="6.875" style="49" customWidth="1"/>
    <col min="14608" max="14608" width="8.75" style="49" customWidth="1"/>
    <col min="14609" max="14848" width="11" style="49"/>
    <col min="14849" max="14850" width="8.75" style="49" customWidth="1"/>
    <col min="14851" max="14851" width="6.875" style="49" customWidth="1"/>
    <col min="14852" max="14853" width="8.75" style="49" customWidth="1"/>
    <col min="14854" max="14854" width="6.875" style="49" customWidth="1"/>
    <col min="14855" max="14856" width="8.75" style="49" customWidth="1"/>
    <col min="14857" max="14857" width="6.875" style="49" customWidth="1"/>
    <col min="14858" max="14859" width="8.75" style="49" customWidth="1"/>
    <col min="14860" max="14860" width="6.875" style="49" customWidth="1"/>
    <col min="14861" max="14862" width="8.75" style="49" customWidth="1"/>
    <col min="14863" max="14863" width="6.875" style="49" customWidth="1"/>
    <col min="14864" max="14864" width="8.75" style="49" customWidth="1"/>
    <col min="14865" max="15104" width="11" style="49"/>
    <col min="15105" max="15106" width="8.75" style="49" customWidth="1"/>
    <col min="15107" max="15107" width="6.875" style="49" customWidth="1"/>
    <col min="15108" max="15109" width="8.75" style="49" customWidth="1"/>
    <col min="15110" max="15110" width="6.875" style="49" customWidth="1"/>
    <col min="15111" max="15112" width="8.75" style="49" customWidth="1"/>
    <col min="15113" max="15113" width="6.875" style="49" customWidth="1"/>
    <col min="15114" max="15115" width="8.75" style="49" customWidth="1"/>
    <col min="15116" max="15116" width="6.875" style="49" customWidth="1"/>
    <col min="15117" max="15118" width="8.75" style="49" customWidth="1"/>
    <col min="15119" max="15119" width="6.875" style="49" customWidth="1"/>
    <col min="15120" max="15120" width="8.75" style="49" customWidth="1"/>
    <col min="15121" max="15360" width="11" style="49"/>
    <col min="15361" max="15362" width="8.75" style="49" customWidth="1"/>
    <col min="15363" max="15363" width="6.875" style="49" customWidth="1"/>
    <col min="15364" max="15365" width="8.75" style="49" customWidth="1"/>
    <col min="15366" max="15366" width="6.875" style="49" customWidth="1"/>
    <col min="15367" max="15368" width="8.75" style="49" customWidth="1"/>
    <col min="15369" max="15369" width="6.875" style="49" customWidth="1"/>
    <col min="15370" max="15371" width="8.75" style="49" customWidth="1"/>
    <col min="15372" max="15372" width="6.875" style="49" customWidth="1"/>
    <col min="15373" max="15374" width="8.75" style="49" customWidth="1"/>
    <col min="15375" max="15375" width="6.875" style="49" customWidth="1"/>
    <col min="15376" max="15376" width="8.75" style="49" customWidth="1"/>
    <col min="15377" max="15616" width="11" style="49"/>
    <col min="15617" max="15618" width="8.75" style="49" customWidth="1"/>
    <col min="15619" max="15619" width="6.875" style="49" customWidth="1"/>
    <col min="15620" max="15621" width="8.75" style="49" customWidth="1"/>
    <col min="15622" max="15622" width="6.875" style="49" customWidth="1"/>
    <col min="15623" max="15624" width="8.75" style="49" customWidth="1"/>
    <col min="15625" max="15625" width="6.875" style="49" customWidth="1"/>
    <col min="15626" max="15627" width="8.75" style="49" customWidth="1"/>
    <col min="15628" max="15628" width="6.875" style="49" customWidth="1"/>
    <col min="15629" max="15630" width="8.75" style="49" customWidth="1"/>
    <col min="15631" max="15631" width="6.875" style="49" customWidth="1"/>
    <col min="15632" max="15632" width="8.75" style="49" customWidth="1"/>
    <col min="15633" max="15872" width="11" style="49"/>
    <col min="15873" max="15874" width="8.75" style="49" customWidth="1"/>
    <col min="15875" max="15875" width="6.875" style="49" customWidth="1"/>
    <col min="15876" max="15877" width="8.75" style="49" customWidth="1"/>
    <col min="15878" max="15878" width="6.875" style="49" customWidth="1"/>
    <col min="15879" max="15880" width="8.75" style="49" customWidth="1"/>
    <col min="15881" max="15881" width="6.875" style="49" customWidth="1"/>
    <col min="15882" max="15883" width="8.75" style="49" customWidth="1"/>
    <col min="15884" max="15884" width="6.875" style="49" customWidth="1"/>
    <col min="15885" max="15886" width="8.75" style="49" customWidth="1"/>
    <col min="15887" max="15887" width="6.875" style="49" customWidth="1"/>
    <col min="15888" max="15888" width="8.75" style="49" customWidth="1"/>
    <col min="15889" max="16128" width="11" style="49"/>
    <col min="16129" max="16130" width="8.75" style="49" customWidth="1"/>
    <col min="16131" max="16131" width="6.875" style="49" customWidth="1"/>
    <col min="16132" max="16133" width="8.75" style="49" customWidth="1"/>
    <col min="16134" max="16134" width="6.875" style="49" customWidth="1"/>
    <col min="16135" max="16136" width="8.75" style="49" customWidth="1"/>
    <col min="16137" max="16137" width="6.875" style="49" customWidth="1"/>
    <col min="16138" max="16139" width="8.75" style="49" customWidth="1"/>
    <col min="16140" max="16140" width="6.875" style="49" customWidth="1"/>
    <col min="16141" max="16142" width="8.75" style="49" customWidth="1"/>
    <col min="16143" max="16143" width="6.875" style="49" customWidth="1"/>
    <col min="16144" max="16144" width="8.75" style="49" customWidth="1"/>
    <col min="16145" max="16384" width="11" style="49"/>
  </cols>
  <sheetData>
    <row r="1" spans="1:16" ht="4.5" customHeight="1" x14ac:dyDescent="0.2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8"/>
    </row>
    <row r="2" spans="1:16" ht="20.25" x14ac:dyDescent="0.3">
      <c r="A2" s="219" t="s">
        <v>34</v>
      </c>
      <c r="B2" s="220"/>
      <c r="C2" s="221"/>
      <c r="D2" s="221"/>
      <c r="E2" s="221"/>
      <c r="F2" s="221"/>
      <c r="G2" s="110"/>
      <c r="H2" s="110"/>
      <c r="I2" s="110"/>
      <c r="J2" s="110"/>
      <c r="K2" s="110"/>
      <c r="L2" s="110"/>
      <c r="M2" s="110"/>
      <c r="N2" s="110"/>
      <c r="O2" s="110"/>
      <c r="P2" s="111"/>
    </row>
    <row r="3" spans="1:16" ht="21" customHeight="1" x14ac:dyDescent="0.25">
      <c r="A3" s="112"/>
      <c r="B3" s="113"/>
      <c r="C3" s="114" t="s">
        <v>1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5"/>
    </row>
    <row r="4" spans="1:16" ht="9.75" customHeight="1" x14ac:dyDescent="0.2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8"/>
    </row>
    <row r="5" spans="1:16" s="79" customFormat="1" ht="17.25" customHeight="1" x14ac:dyDescent="0.25">
      <c r="A5" s="119"/>
      <c r="B5" s="120"/>
      <c r="C5" s="120"/>
      <c r="D5" s="121" t="s">
        <v>35</v>
      </c>
      <c r="E5" s="80">
        <v>45</v>
      </c>
      <c r="F5" s="120" t="s">
        <v>4</v>
      </c>
      <c r="G5" s="122"/>
      <c r="H5" s="121" t="s">
        <v>36</v>
      </c>
      <c r="I5" s="80">
        <v>35</v>
      </c>
      <c r="J5" s="123" t="s">
        <v>4</v>
      </c>
      <c r="K5" s="121" t="s">
        <v>6</v>
      </c>
      <c r="L5" s="80">
        <v>20</v>
      </c>
      <c r="M5" s="123" t="s">
        <v>4</v>
      </c>
      <c r="N5" s="123"/>
      <c r="O5" s="122"/>
      <c r="P5" s="124"/>
    </row>
    <row r="6" spans="1:16" ht="2.25" customHeight="1" x14ac:dyDescent="0.3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</row>
    <row r="7" spans="1:16" ht="19.5" customHeight="1" x14ac:dyDescent="0.2">
      <c r="A7" s="125"/>
      <c r="B7" s="126"/>
      <c r="C7" s="126"/>
      <c r="D7" s="126"/>
      <c r="E7" s="126"/>
      <c r="F7" s="126"/>
      <c r="G7" s="218" t="s">
        <v>7</v>
      </c>
      <c r="H7" s="706">
        <f>(E5-I5)/(LN((E5-L5)/(I5-L5)))</f>
        <v>19.576151889712175</v>
      </c>
      <c r="I7" s="706"/>
      <c r="J7" s="217" t="s">
        <v>4</v>
      </c>
      <c r="K7" s="128"/>
      <c r="L7" s="126"/>
      <c r="M7" s="126"/>
      <c r="N7" s="126"/>
      <c r="O7" s="126"/>
      <c r="P7" s="129"/>
    </row>
    <row r="8" spans="1:16" ht="12.75" customHeight="1" x14ac:dyDescent="0.2">
      <c r="A8" s="222" t="s">
        <v>37</v>
      </c>
      <c r="B8" s="223" t="s">
        <v>38</v>
      </c>
      <c r="C8" s="224" t="s">
        <v>39</v>
      </c>
      <c r="D8" s="225" t="s">
        <v>40</v>
      </c>
      <c r="E8" s="223" t="s">
        <v>38</v>
      </c>
      <c r="F8" s="224" t="s">
        <v>39</v>
      </c>
      <c r="G8" s="226" t="s">
        <v>40</v>
      </c>
      <c r="H8" s="223" t="s">
        <v>38</v>
      </c>
      <c r="I8" s="224" t="s">
        <v>39</v>
      </c>
      <c r="J8" s="226" t="s">
        <v>40</v>
      </c>
      <c r="K8" s="223" t="s">
        <v>38</v>
      </c>
      <c r="L8" s="224" t="s">
        <v>39</v>
      </c>
      <c r="M8" s="226" t="s">
        <v>40</v>
      </c>
      <c r="N8" s="223" t="s">
        <v>38</v>
      </c>
      <c r="O8" s="224" t="s">
        <v>39</v>
      </c>
      <c r="P8" s="227" t="s">
        <v>40</v>
      </c>
    </row>
    <row r="9" spans="1:16" ht="12.75" customHeight="1" x14ac:dyDescent="0.2">
      <c r="A9" s="78" t="s">
        <v>41</v>
      </c>
      <c r="B9" s="709" t="s">
        <v>42</v>
      </c>
      <c r="C9" s="710"/>
      <c r="D9" s="711"/>
      <c r="E9" s="709" t="s">
        <v>43</v>
      </c>
      <c r="F9" s="710"/>
      <c r="G9" s="711"/>
      <c r="H9" s="709" t="s">
        <v>44</v>
      </c>
      <c r="I9" s="710"/>
      <c r="J9" s="711"/>
      <c r="K9" s="709" t="s">
        <v>45</v>
      </c>
      <c r="L9" s="710"/>
      <c r="M9" s="711"/>
      <c r="N9" s="703" t="s">
        <v>46</v>
      </c>
      <c r="O9" s="704"/>
      <c r="P9" s="705"/>
    </row>
    <row r="10" spans="1:16" s="53" customFormat="1" ht="12.75" customHeight="1" x14ac:dyDescent="0.2">
      <c r="A10" s="65" t="s">
        <v>47</v>
      </c>
      <c r="B10" s="707">
        <v>63</v>
      </c>
      <c r="C10" s="708"/>
      <c r="D10" s="81">
        <v>46</v>
      </c>
      <c r="E10" s="707">
        <v>101</v>
      </c>
      <c r="F10" s="708"/>
      <c r="G10" s="63">
        <f>$D$10</f>
        <v>46</v>
      </c>
      <c r="H10" s="707">
        <v>139</v>
      </c>
      <c r="I10" s="708"/>
      <c r="J10" s="63">
        <f>$D$10</f>
        <v>46</v>
      </c>
      <c r="K10" s="707">
        <v>177</v>
      </c>
      <c r="L10" s="708"/>
      <c r="M10" s="63">
        <f>$D$10</f>
        <v>46</v>
      </c>
      <c r="N10" s="707">
        <v>215</v>
      </c>
      <c r="O10" s="708"/>
      <c r="P10" s="130">
        <f>$D$10</f>
        <v>46</v>
      </c>
    </row>
    <row r="11" spans="1:16" s="50" customFormat="1" ht="12.75" customHeight="1" x14ac:dyDescent="0.2">
      <c r="A11" s="77">
        <v>155</v>
      </c>
      <c r="B11" s="76">
        <v>12.66</v>
      </c>
      <c r="C11" s="61">
        <v>1.212</v>
      </c>
      <c r="D11" s="83">
        <f t="shared" ref="D11:D30" si="0">B11*POWER((($E$5-$I$5)/LN(($E$5-$L$5)/($I$5-$L$5))/49.833),C11)*D$10</f>
        <v>187.66116692475293</v>
      </c>
      <c r="E11" s="76">
        <v>17.510000000000002</v>
      </c>
      <c r="F11" s="61">
        <v>1.2226999999999999</v>
      </c>
      <c r="G11" s="83">
        <f t="shared" ref="G11:G30" si="1">E11*POWER((($E$5-$I$5)/LN(($E$5-$L$5)/($I$5-$L$5))/49.833),F11)*G$10</f>
        <v>256.9714665629856</v>
      </c>
      <c r="H11" s="76">
        <v>22.83</v>
      </c>
      <c r="I11" s="61">
        <v>1.2222</v>
      </c>
      <c r="J11" s="83">
        <f t="shared" ref="J11:J30" si="2">H11*POWER((($E$5-$I$5)/LN(($E$5-$L$5)/($I$5-$L$5))/49.833),I11)*J$10</f>
        <v>335.20274261285857</v>
      </c>
      <c r="K11" s="76">
        <v>28.71</v>
      </c>
      <c r="L11" s="61">
        <v>1.2413000000000001</v>
      </c>
      <c r="M11" s="83">
        <f t="shared" ref="M11:M30" si="3">K11*POWER((($E$5-$I$5)/LN(($E$5-$L$5)/($I$5-$L$5))/49.833),L11)*M$10</f>
        <v>414.08000600737944</v>
      </c>
      <c r="N11" s="76">
        <v>34.799999999999997</v>
      </c>
      <c r="O11" s="61">
        <v>1.2359</v>
      </c>
      <c r="P11" s="131">
        <f t="shared" ref="P11:P30" si="4">N11*POWER((($E$5-$I$5)/LN(($E$5-$L$5)/($I$5-$L$5))/49.833),O11)*P$10</f>
        <v>504.4540078488817</v>
      </c>
    </row>
    <row r="12" spans="1:16" ht="12.75" customHeight="1" x14ac:dyDescent="0.2">
      <c r="A12" s="60">
        <v>300</v>
      </c>
      <c r="B12" s="59">
        <v>25.24</v>
      </c>
      <c r="C12" s="58">
        <v>1.2242999999999999</v>
      </c>
      <c r="D12" s="84">
        <f t="shared" si="0"/>
        <v>369.86125932925222</v>
      </c>
      <c r="E12" s="59">
        <v>35.4</v>
      </c>
      <c r="F12" s="58">
        <v>1.2270000000000001</v>
      </c>
      <c r="G12" s="84">
        <f t="shared" si="1"/>
        <v>517.43657467163416</v>
      </c>
      <c r="H12" s="59">
        <v>45.56</v>
      </c>
      <c r="I12" s="58">
        <v>1.2297</v>
      </c>
      <c r="J12" s="84">
        <f t="shared" si="2"/>
        <v>664.26587843200525</v>
      </c>
      <c r="K12" s="59">
        <v>55.98</v>
      </c>
      <c r="L12" s="58">
        <v>1.2410000000000001</v>
      </c>
      <c r="M12" s="84">
        <f t="shared" si="3"/>
        <v>807.61746009284843</v>
      </c>
      <c r="N12" s="59">
        <v>66.39</v>
      </c>
      <c r="O12" s="58">
        <v>1.2523</v>
      </c>
      <c r="P12" s="132">
        <f t="shared" si="4"/>
        <v>947.74183227916751</v>
      </c>
    </row>
    <row r="13" spans="1:16" ht="12.75" customHeight="1" x14ac:dyDescent="0.2">
      <c r="A13" s="60">
        <v>350</v>
      </c>
      <c r="B13" s="59">
        <v>28.96</v>
      </c>
      <c r="C13" s="58">
        <v>1.2269000000000001</v>
      </c>
      <c r="D13" s="84">
        <f t="shared" si="0"/>
        <v>423.34359917835377</v>
      </c>
      <c r="E13" s="59">
        <v>40.5</v>
      </c>
      <c r="F13" s="58">
        <v>1.2330000000000001</v>
      </c>
      <c r="G13" s="84">
        <f t="shared" si="1"/>
        <v>588.67303966756299</v>
      </c>
      <c r="H13" s="59">
        <v>52.04</v>
      </c>
      <c r="I13" s="58">
        <v>1.2390000000000001</v>
      </c>
      <c r="J13" s="84">
        <f t="shared" si="2"/>
        <v>752.17981130910482</v>
      </c>
      <c r="K13" s="59">
        <v>63.99</v>
      </c>
      <c r="L13" s="58">
        <v>1.2487999999999999</v>
      </c>
      <c r="M13" s="84">
        <f t="shared" si="3"/>
        <v>916.4731709029503</v>
      </c>
      <c r="N13" s="59">
        <v>75.930000000000007</v>
      </c>
      <c r="O13" s="58">
        <v>1.2585</v>
      </c>
      <c r="P13" s="132">
        <f t="shared" si="4"/>
        <v>1077.6677472840299</v>
      </c>
    </row>
    <row r="14" spans="1:16" ht="12.75" customHeight="1" x14ac:dyDescent="0.2">
      <c r="A14" s="60">
        <v>400</v>
      </c>
      <c r="B14" s="59">
        <v>32.630000000000003</v>
      </c>
      <c r="C14" s="58">
        <v>1.2296</v>
      </c>
      <c r="D14" s="84">
        <f t="shared" si="0"/>
        <v>475.79062652102516</v>
      </c>
      <c r="E14" s="59">
        <v>45.52</v>
      </c>
      <c r="F14" s="58">
        <v>1.2387999999999999</v>
      </c>
      <c r="G14" s="84">
        <f t="shared" si="1"/>
        <v>658.06348957776402</v>
      </c>
      <c r="H14" s="59">
        <v>58.4</v>
      </c>
      <c r="I14" s="58">
        <v>1.2479</v>
      </c>
      <c r="J14" s="84">
        <f t="shared" si="2"/>
        <v>837.11611703972267</v>
      </c>
      <c r="K14" s="59">
        <v>71.87</v>
      </c>
      <c r="L14" s="58">
        <v>1.2562</v>
      </c>
      <c r="M14" s="84">
        <f t="shared" si="3"/>
        <v>1022.2390017373795</v>
      </c>
      <c r="N14" s="59">
        <v>85.33</v>
      </c>
      <c r="O14" s="58">
        <v>1.2645</v>
      </c>
      <c r="P14" s="132">
        <f t="shared" si="4"/>
        <v>1204.3105555806862</v>
      </c>
    </row>
    <row r="15" spans="1:16" ht="12.75" customHeight="1" x14ac:dyDescent="0.2">
      <c r="A15" s="60">
        <v>450</v>
      </c>
      <c r="B15" s="59">
        <v>36.26</v>
      </c>
      <c r="C15" s="58">
        <v>1.2324999999999999</v>
      </c>
      <c r="D15" s="84">
        <f t="shared" si="0"/>
        <v>527.29034308583743</v>
      </c>
      <c r="E15" s="59">
        <v>50.47</v>
      </c>
      <c r="F15" s="58">
        <v>1.2444999999999999</v>
      </c>
      <c r="G15" s="84">
        <f t="shared" si="1"/>
        <v>725.74799739609932</v>
      </c>
      <c r="H15" s="59">
        <v>64.680000000000007</v>
      </c>
      <c r="I15" s="58">
        <v>1.2564</v>
      </c>
      <c r="J15" s="84">
        <f t="shared" si="2"/>
        <v>919.80052922179334</v>
      </c>
      <c r="K15" s="59">
        <v>79.64</v>
      </c>
      <c r="L15" s="58">
        <v>1.2634000000000001</v>
      </c>
      <c r="M15" s="84">
        <f t="shared" si="3"/>
        <v>1125.1602147932322</v>
      </c>
      <c r="N15" s="59">
        <v>94.6</v>
      </c>
      <c r="O15" s="58">
        <v>1.2703</v>
      </c>
      <c r="P15" s="132">
        <f t="shared" si="4"/>
        <v>1327.9273121777719</v>
      </c>
    </row>
    <row r="16" spans="1:16" ht="12.75" customHeight="1" x14ac:dyDescent="0.2">
      <c r="A16" s="70">
        <v>500</v>
      </c>
      <c r="B16" s="68">
        <v>39.869999999999997</v>
      </c>
      <c r="C16" s="67">
        <v>1.2354000000000001</v>
      </c>
      <c r="D16" s="85">
        <f t="shared" si="0"/>
        <v>578.21780854852102</v>
      </c>
      <c r="E16" s="68">
        <v>55.38</v>
      </c>
      <c r="F16" s="67">
        <v>1.2499</v>
      </c>
      <c r="G16" s="85">
        <f t="shared" si="1"/>
        <v>792.34482974493574</v>
      </c>
      <c r="H16" s="68">
        <v>70.88</v>
      </c>
      <c r="I16" s="67">
        <v>1.2644</v>
      </c>
      <c r="J16" s="85">
        <f t="shared" si="2"/>
        <v>1000.463007591813</v>
      </c>
      <c r="K16" s="68">
        <v>87.32</v>
      </c>
      <c r="L16" s="67">
        <v>1.2702</v>
      </c>
      <c r="M16" s="85">
        <f t="shared" si="3"/>
        <v>1225.8503996042152</v>
      </c>
      <c r="N16" s="68">
        <v>103.76</v>
      </c>
      <c r="O16" s="67">
        <v>1.2759</v>
      </c>
      <c r="P16" s="133">
        <f t="shared" si="4"/>
        <v>1448.9076574678202</v>
      </c>
    </row>
    <row r="17" spans="1:16" ht="12.75" customHeight="1" x14ac:dyDescent="0.2">
      <c r="A17" s="75">
        <v>550</v>
      </c>
      <c r="B17" s="73">
        <v>43.46</v>
      </c>
      <c r="C17" s="72">
        <v>1.2383999999999999</v>
      </c>
      <c r="D17" s="86">
        <f t="shared" si="0"/>
        <v>628.51779843085046</v>
      </c>
      <c r="E17" s="73">
        <v>60.25</v>
      </c>
      <c r="F17" s="72">
        <v>1.2552000000000001</v>
      </c>
      <c r="G17" s="86">
        <f t="shared" si="1"/>
        <v>857.76365959843633</v>
      </c>
      <c r="H17" s="73">
        <v>77.03</v>
      </c>
      <c r="I17" s="72">
        <v>1.272</v>
      </c>
      <c r="J17" s="86">
        <f t="shared" si="2"/>
        <v>1079.5760027392541</v>
      </c>
      <c r="K17" s="73">
        <v>94.93</v>
      </c>
      <c r="L17" s="72">
        <v>1.2766999999999999</v>
      </c>
      <c r="M17" s="86">
        <f t="shared" si="3"/>
        <v>1324.6147712332831</v>
      </c>
      <c r="N17" s="73">
        <v>112.83</v>
      </c>
      <c r="O17" s="72">
        <v>1.2813000000000001</v>
      </c>
      <c r="P17" s="134">
        <f t="shared" si="4"/>
        <v>1567.6318129911049</v>
      </c>
    </row>
    <row r="18" spans="1:16" ht="12.75" customHeight="1" x14ac:dyDescent="0.2">
      <c r="A18" s="60">
        <v>600</v>
      </c>
      <c r="B18" s="59">
        <v>47.02</v>
      </c>
      <c r="C18" s="58">
        <v>1.2415</v>
      </c>
      <c r="D18" s="84">
        <f t="shared" si="0"/>
        <v>678.03565990894049</v>
      </c>
      <c r="E18" s="59">
        <v>65.069999999999993</v>
      </c>
      <c r="F18" s="58">
        <v>1.2604</v>
      </c>
      <c r="G18" s="84">
        <f t="shared" si="1"/>
        <v>921.89464391013473</v>
      </c>
      <c r="H18" s="71">
        <v>83.12</v>
      </c>
      <c r="I18" s="58">
        <v>1.2793000000000001</v>
      </c>
      <c r="J18" s="84">
        <f t="shared" si="2"/>
        <v>1157.008618873504</v>
      </c>
      <c r="K18" s="59">
        <v>102.48</v>
      </c>
      <c r="L18" s="58">
        <v>1.2828999999999999</v>
      </c>
      <c r="M18" s="84">
        <f t="shared" si="3"/>
        <v>1421.704484706167</v>
      </c>
      <c r="N18" s="59">
        <v>121.83</v>
      </c>
      <c r="O18" s="58">
        <v>1.2865</v>
      </c>
      <c r="P18" s="132">
        <f t="shared" si="4"/>
        <v>1684.4713078979355</v>
      </c>
    </row>
    <row r="19" spans="1:16" ht="12.75" customHeight="1" x14ac:dyDescent="0.2">
      <c r="A19" s="60">
        <v>750</v>
      </c>
      <c r="B19" s="59">
        <v>57.65</v>
      </c>
      <c r="C19" s="58">
        <v>1.2513000000000001</v>
      </c>
      <c r="D19" s="84">
        <f t="shared" si="0"/>
        <v>823.74441486602655</v>
      </c>
      <c r="E19" s="59">
        <v>79.400000000000006</v>
      </c>
      <c r="F19" s="58">
        <v>1.2749999999999999</v>
      </c>
      <c r="G19" s="84">
        <f t="shared" si="1"/>
        <v>1109.6766758711806</v>
      </c>
      <c r="H19" s="59">
        <v>101.15</v>
      </c>
      <c r="I19" s="58">
        <v>1.2986</v>
      </c>
      <c r="J19" s="84">
        <f t="shared" si="2"/>
        <v>1382.8185772122231</v>
      </c>
      <c r="K19" s="59">
        <v>124.8</v>
      </c>
      <c r="L19" s="58">
        <v>1.2997000000000001</v>
      </c>
      <c r="M19" s="84">
        <f t="shared" si="3"/>
        <v>1704.3843388168114</v>
      </c>
      <c r="N19" s="59">
        <v>148.44999999999999</v>
      </c>
      <c r="O19" s="58">
        <v>1.3008</v>
      </c>
      <c r="P19" s="132">
        <f t="shared" si="4"/>
        <v>2025.2879689450529</v>
      </c>
    </row>
    <row r="20" spans="1:16" ht="12.75" customHeight="1" x14ac:dyDescent="0.2">
      <c r="A20" s="60">
        <v>900</v>
      </c>
      <c r="B20" s="59">
        <v>68.22</v>
      </c>
      <c r="C20" s="58">
        <v>1.2615000000000001</v>
      </c>
      <c r="D20" s="84">
        <f t="shared" si="0"/>
        <v>965.53013150584536</v>
      </c>
      <c r="E20" s="59">
        <v>93.57</v>
      </c>
      <c r="F20" s="58">
        <v>1.2881</v>
      </c>
      <c r="G20" s="84">
        <f t="shared" si="1"/>
        <v>1291.8043410863115</v>
      </c>
      <c r="H20" s="71">
        <v>118.92</v>
      </c>
      <c r="I20" s="58">
        <v>1.3147</v>
      </c>
      <c r="J20" s="84">
        <f t="shared" si="2"/>
        <v>1601.4781013977442</v>
      </c>
      <c r="K20" s="59">
        <v>146.79</v>
      </c>
      <c r="L20" s="58">
        <v>1.3139000000000001</v>
      </c>
      <c r="M20" s="84">
        <f t="shared" si="3"/>
        <v>1978.2774756352649</v>
      </c>
      <c r="N20" s="59">
        <v>174.65</v>
      </c>
      <c r="O20" s="58">
        <v>1.3130999999999999</v>
      </c>
      <c r="P20" s="132">
        <f t="shared" si="4"/>
        <v>2355.5046042049598</v>
      </c>
    </row>
    <row r="21" spans="1:16" ht="12.75" customHeight="1" x14ac:dyDescent="0.2">
      <c r="A21" s="70">
        <v>1000</v>
      </c>
      <c r="B21" s="68">
        <v>75.260000000000005</v>
      </c>
      <c r="C21" s="67">
        <v>1.2684</v>
      </c>
      <c r="D21" s="85">
        <f t="shared" si="0"/>
        <v>1058.3233578567674</v>
      </c>
      <c r="E21" s="68">
        <v>102.97</v>
      </c>
      <c r="F21" s="67">
        <v>1.2961</v>
      </c>
      <c r="G21" s="85">
        <f t="shared" si="1"/>
        <v>1410.9918500510605</v>
      </c>
      <c r="H21" s="68">
        <v>130.66999999999999</v>
      </c>
      <c r="I21" s="67">
        <v>1.3237000000000001</v>
      </c>
      <c r="J21" s="85">
        <f t="shared" si="2"/>
        <v>1744.9777259366613</v>
      </c>
      <c r="K21" s="68">
        <v>161.31</v>
      </c>
      <c r="L21" s="67">
        <v>1.3220000000000001</v>
      </c>
      <c r="M21" s="85">
        <f t="shared" si="3"/>
        <v>2157.5711698519135</v>
      </c>
      <c r="N21" s="68">
        <v>191.95</v>
      </c>
      <c r="O21" s="67">
        <v>1.3203</v>
      </c>
      <c r="P21" s="133">
        <f t="shared" si="4"/>
        <v>2571.4719898366388</v>
      </c>
    </row>
    <row r="22" spans="1:16" ht="12.75" customHeight="1" x14ac:dyDescent="0.2">
      <c r="A22" s="75">
        <v>1100</v>
      </c>
      <c r="B22" s="73">
        <v>82.3</v>
      </c>
      <c r="C22" s="72">
        <v>1.2754000000000001</v>
      </c>
      <c r="D22" s="86">
        <f t="shared" si="0"/>
        <v>1149.7766236366069</v>
      </c>
      <c r="E22" s="73">
        <v>112.34</v>
      </c>
      <c r="F22" s="72">
        <v>1.3033999999999999</v>
      </c>
      <c r="G22" s="86">
        <f t="shared" si="1"/>
        <v>1528.9241733023623</v>
      </c>
      <c r="H22" s="73">
        <v>142.38</v>
      </c>
      <c r="I22" s="72">
        <v>1.3313999999999999</v>
      </c>
      <c r="J22" s="86">
        <f t="shared" si="2"/>
        <v>1887.7235962221721</v>
      </c>
      <c r="K22" s="73">
        <v>175.77</v>
      </c>
      <c r="L22" s="72">
        <v>1.329</v>
      </c>
      <c r="M22" s="86">
        <f t="shared" si="3"/>
        <v>2335.6516140925428</v>
      </c>
      <c r="N22" s="73">
        <v>209.16</v>
      </c>
      <c r="O22" s="72">
        <v>1.3266</v>
      </c>
      <c r="P22" s="134">
        <f t="shared" si="4"/>
        <v>2785.5813083985036</v>
      </c>
    </row>
    <row r="23" spans="1:16" ht="12.75" customHeight="1" x14ac:dyDescent="0.2">
      <c r="A23" s="60">
        <v>1200</v>
      </c>
      <c r="B23" s="59">
        <v>89.35</v>
      </c>
      <c r="C23" s="58">
        <v>1.2823</v>
      </c>
      <c r="D23" s="84">
        <f t="shared" si="0"/>
        <v>1240.2471773651628</v>
      </c>
      <c r="E23" s="59">
        <v>121.7</v>
      </c>
      <c r="F23" s="58">
        <v>1.3101</v>
      </c>
      <c r="G23" s="84">
        <f t="shared" si="1"/>
        <v>1645.9753040843618</v>
      </c>
      <c r="H23" s="59">
        <v>154.04</v>
      </c>
      <c r="I23" s="58">
        <v>1.3378000000000001</v>
      </c>
      <c r="J23" s="84">
        <f t="shared" si="2"/>
        <v>2030.1394552427787</v>
      </c>
      <c r="K23" s="59">
        <v>190.17</v>
      </c>
      <c r="L23" s="58">
        <v>1.335</v>
      </c>
      <c r="M23" s="84">
        <f t="shared" si="3"/>
        <v>2512.8732279727087</v>
      </c>
      <c r="N23" s="59">
        <v>226.29</v>
      </c>
      <c r="O23" s="58">
        <v>1.3321000000000001</v>
      </c>
      <c r="P23" s="132">
        <f t="shared" si="4"/>
        <v>2998.2699045389008</v>
      </c>
    </row>
    <row r="24" spans="1:16" ht="12.75" customHeight="1" x14ac:dyDescent="0.2">
      <c r="A24" s="60">
        <v>1500</v>
      </c>
      <c r="B24" s="59">
        <v>110.64</v>
      </c>
      <c r="C24" s="58">
        <v>1.3023</v>
      </c>
      <c r="D24" s="84">
        <f t="shared" si="0"/>
        <v>1507.3359716188195</v>
      </c>
      <c r="E24" s="59">
        <v>149.80000000000001</v>
      </c>
      <c r="F24" s="58">
        <v>1.3264</v>
      </c>
      <c r="G24" s="84">
        <f t="shared" si="1"/>
        <v>1995.4009642977594</v>
      </c>
      <c r="H24" s="59">
        <v>188.95</v>
      </c>
      <c r="I24" s="58">
        <v>1.3504</v>
      </c>
      <c r="J24" s="84">
        <f t="shared" si="2"/>
        <v>2461.0832672242418</v>
      </c>
      <c r="K24" s="59">
        <v>233.18</v>
      </c>
      <c r="L24" s="58">
        <v>1.3469</v>
      </c>
      <c r="M24" s="84">
        <f t="shared" si="3"/>
        <v>3047.1299326673652</v>
      </c>
      <c r="N24" s="59">
        <v>277.41000000000003</v>
      </c>
      <c r="O24" s="58">
        <v>1.3432999999999999</v>
      </c>
      <c r="P24" s="132">
        <f t="shared" si="4"/>
        <v>3637.3293810837804</v>
      </c>
    </row>
    <row r="25" spans="1:16" ht="12.75" customHeight="1" x14ac:dyDescent="0.2">
      <c r="A25" s="60">
        <v>1800</v>
      </c>
      <c r="B25" s="59">
        <v>132.22999999999999</v>
      </c>
      <c r="C25" s="58">
        <v>1.3197000000000001</v>
      </c>
      <c r="D25" s="84">
        <f t="shared" si="0"/>
        <v>1772.4220870979404</v>
      </c>
      <c r="E25" s="59">
        <v>178.08</v>
      </c>
      <c r="F25" s="58">
        <v>1.3369</v>
      </c>
      <c r="G25" s="84">
        <f t="shared" si="1"/>
        <v>2348.9443048341773</v>
      </c>
      <c r="H25" s="59">
        <v>223.92</v>
      </c>
      <c r="I25" s="58">
        <v>1.3541000000000001</v>
      </c>
      <c r="J25" s="84">
        <f t="shared" si="2"/>
        <v>2906.5036653279149</v>
      </c>
      <c r="K25" s="59">
        <v>276.14</v>
      </c>
      <c r="L25" s="58">
        <v>1.3504</v>
      </c>
      <c r="M25" s="84">
        <f t="shared" si="3"/>
        <v>3596.7374088981323</v>
      </c>
      <c r="N25" s="59">
        <v>328.35</v>
      </c>
      <c r="O25" s="58">
        <v>1.3467</v>
      </c>
      <c r="P25" s="132">
        <f t="shared" si="4"/>
        <v>4291.5863369839853</v>
      </c>
    </row>
    <row r="26" spans="1:16" ht="12.75" customHeight="1" x14ac:dyDescent="0.2">
      <c r="A26" s="70">
        <v>2000</v>
      </c>
      <c r="B26" s="68">
        <v>146.83000000000001</v>
      </c>
      <c r="C26" s="67">
        <v>1.3289</v>
      </c>
      <c r="D26" s="85">
        <f t="shared" si="0"/>
        <v>1951.2759371172065</v>
      </c>
      <c r="E26" s="68">
        <v>197.1</v>
      </c>
      <c r="F26" s="67">
        <v>1.3408</v>
      </c>
      <c r="G26" s="85">
        <f t="shared" si="1"/>
        <v>2590.3688976128074</v>
      </c>
      <c r="H26" s="68">
        <v>247.36</v>
      </c>
      <c r="I26" s="67">
        <v>1.3526</v>
      </c>
      <c r="J26" s="85">
        <f t="shared" si="2"/>
        <v>3215.2603603914658</v>
      </c>
      <c r="K26" s="68">
        <v>304.85000000000002</v>
      </c>
      <c r="L26" s="67">
        <v>1.3486</v>
      </c>
      <c r="M26" s="85">
        <f t="shared" si="3"/>
        <v>3977.3703533940375</v>
      </c>
      <c r="N26" s="68">
        <v>362.34</v>
      </c>
      <c r="O26" s="67">
        <v>1.3446</v>
      </c>
      <c r="P26" s="133">
        <f t="shared" si="4"/>
        <v>4745.1426375685542</v>
      </c>
    </row>
    <row r="27" spans="1:16" ht="12.75" customHeight="1" x14ac:dyDescent="0.2">
      <c r="A27" s="75">
        <v>2200</v>
      </c>
      <c r="B27" s="73">
        <v>161.63</v>
      </c>
      <c r="C27" s="72">
        <v>1.3355999999999999</v>
      </c>
      <c r="D27" s="86">
        <f t="shared" si="0"/>
        <v>2134.553636055643</v>
      </c>
      <c r="E27" s="73">
        <v>216.28</v>
      </c>
      <c r="F27" s="72">
        <v>1.3421000000000001</v>
      </c>
      <c r="G27" s="86">
        <f t="shared" si="1"/>
        <v>2838.9897654659062</v>
      </c>
      <c r="H27" s="74">
        <v>270.93</v>
      </c>
      <c r="I27" s="72">
        <v>1.3485</v>
      </c>
      <c r="J27" s="86">
        <f t="shared" si="2"/>
        <v>3535.1472551240249</v>
      </c>
      <c r="K27" s="73">
        <v>333.68</v>
      </c>
      <c r="L27" s="72">
        <v>1.3436999999999999</v>
      </c>
      <c r="M27" s="86">
        <f t="shared" si="3"/>
        <v>4373.4924315544004</v>
      </c>
      <c r="N27" s="73">
        <v>396.42</v>
      </c>
      <c r="O27" s="72">
        <v>1.3389</v>
      </c>
      <c r="P27" s="134">
        <f t="shared" si="4"/>
        <v>5219.1712885998986</v>
      </c>
    </row>
    <row r="28" spans="1:16" ht="12.75" customHeight="1" x14ac:dyDescent="0.2">
      <c r="A28" s="60">
        <v>2500</v>
      </c>
      <c r="B28" s="59">
        <v>184.23</v>
      </c>
      <c r="C28" s="58">
        <v>1.3398000000000001</v>
      </c>
      <c r="D28" s="84">
        <f t="shared" si="0"/>
        <v>2423.4894552710016</v>
      </c>
      <c r="E28" s="59">
        <v>245.44</v>
      </c>
      <c r="F28" s="58">
        <v>1.3392999999999999</v>
      </c>
      <c r="G28" s="84">
        <f t="shared" si="1"/>
        <v>3230.1970743215029</v>
      </c>
      <c r="H28" s="71">
        <v>306.64</v>
      </c>
      <c r="I28" s="58">
        <v>1.3387</v>
      </c>
      <c r="J28" s="84">
        <f t="shared" si="2"/>
        <v>4037.9037000813582</v>
      </c>
      <c r="K28" s="59">
        <v>377.21</v>
      </c>
      <c r="L28" s="58">
        <v>1.3311999999999999</v>
      </c>
      <c r="M28" s="84">
        <f t="shared" si="3"/>
        <v>5002.1161436722978</v>
      </c>
      <c r="N28" s="59">
        <v>447.78</v>
      </c>
      <c r="O28" s="58">
        <v>1.3236000000000001</v>
      </c>
      <c r="P28" s="132">
        <f t="shared" si="4"/>
        <v>5980.2490064488693</v>
      </c>
    </row>
    <row r="29" spans="1:16" ht="12.75" customHeight="1" x14ac:dyDescent="0.2">
      <c r="A29" s="60">
        <v>2800</v>
      </c>
      <c r="B29" s="59">
        <v>207.36</v>
      </c>
      <c r="C29" s="58">
        <v>1.3353999999999999</v>
      </c>
      <c r="D29" s="84">
        <f t="shared" si="0"/>
        <v>2738.9950111531398</v>
      </c>
      <c r="E29" s="71">
        <v>275.08999999999997</v>
      </c>
      <c r="F29" s="58">
        <v>1.3307</v>
      </c>
      <c r="G29" s="84">
        <f t="shared" si="1"/>
        <v>3649.6252445852565</v>
      </c>
      <c r="H29" s="71">
        <v>342.82</v>
      </c>
      <c r="I29" s="58">
        <v>1.3260000000000001</v>
      </c>
      <c r="J29" s="84">
        <f t="shared" si="2"/>
        <v>4568.2181067953506</v>
      </c>
      <c r="K29" s="59">
        <v>421.18</v>
      </c>
      <c r="L29" s="58">
        <v>1.3130999999999999</v>
      </c>
      <c r="M29" s="84">
        <f t="shared" si="3"/>
        <v>5680.4547907188371</v>
      </c>
      <c r="N29" s="59">
        <v>499.53</v>
      </c>
      <c r="O29" s="58">
        <v>1.3002</v>
      </c>
      <c r="P29" s="132">
        <f t="shared" si="4"/>
        <v>6818.8577443883287</v>
      </c>
    </row>
    <row r="30" spans="1:16" ht="12.75" customHeight="1" x14ac:dyDescent="0.2">
      <c r="A30" s="70">
        <v>3000</v>
      </c>
      <c r="B30" s="68">
        <v>223.1</v>
      </c>
      <c r="C30" s="67">
        <v>1.3267</v>
      </c>
      <c r="D30" s="85">
        <f t="shared" si="0"/>
        <v>2970.9558483963033</v>
      </c>
      <c r="E30" s="69">
        <v>295.18</v>
      </c>
      <c r="F30" s="67">
        <v>1.3218000000000001</v>
      </c>
      <c r="G30" s="85">
        <f t="shared" si="1"/>
        <v>3948.8617149253237</v>
      </c>
      <c r="H30" s="69">
        <v>367.25</v>
      </c>
      <c r="I30" s="67">
        <v>1.3169</v>
      </c>
      <c r="J30" s="85">
        <f t="shared" si="2"/>
        <v>4935.5456263836741</v>
      </c>
      <c r="K30" s="68">
        <v>450.78</v>
      </c>
      <c r="L30" s="67">
        <v>1.2985</v>
      </c>
      <c r="M30" s="85">
        <f t="shared" si="3"/>
        <v>6163.1755248193713</v>
      </c>
      <c r="N30" s="68">
        <v>534.29999999999995</v>
      </c>
      <c r="O30" s="67">
        <v>1.28</v>
      </c>
      <c r="P30" s="133">
        <f t="shared" si="4"/>
        <v>7432.4531610100448</v>
      </c>
    </row>
    <row r="31" spans="1:16" ht="3.75" customHeight="1" x14ac:dyDescent="0.2">
      <c r="A31" s="135"/>
      <c r="B31" s="136"/>
      <c r="C31" s="137"/>
      <c r="D31" s="138"/>
      <c r="E31" s="139"/>
      <c r="F31" s="140"/>
      <c r="G31" s="140"/>
      <c r="H31" s="139"/>
      <c r="I31" s="140"/>
      <c r="J31" s="140"/>
      <c r="K31" s="136"/>
      <c r="L31" s="137"/>
      <c r="M31" s="138"/>
      <c r="N31" s="136"/>
      <c r="O31" s="140"/>
      <c r="P31" s="141"/>
    </row>
    <row r="32" spans="1:16" ht="12.75" customHeight="1" x14ac:dyDescent="0.2">
      <c r="A32" s="142" t="s">
        <v>48</v>
      </c>
      <c r="B32" s="143"/>
      <c r="C32" s="144"/>
      <c r="D32" s="145"/>
      <c r="E32" s="146"/>
      <c r="F32" s="147"/>
      <c r="G32" s="147"/>
      <c r="H32" s="146"/>
      <c r="I32" s="147"/>
      <c r="J32" s="147"/>
      <c r="K32" s="143"/>
      <c r="L32" s="144"/>
      <c r="M32" s="145"/>
      <c r="N32" s="143"/>
      <c r="O32" s="147"/>
      <c r="P32" s="148"/>
    </row>
    <row r="33" spans="1:16" ht="3" customHeight="1" x14ac:dyDescent="0.2">
      <c r="A33" s="712"/>
      <c r="B33" s="713"/>
      <c r="C33" s="713"/>
      <c r="D33" s="713"/>
      <c r="E33" s="713"/>
      <c r="F33" s="713"/>
      <c r="G33" s="713"/>
      <c r="H33" s="713"/>
      <c r="I33" s="713"/>
      <c r="J33" s="713"/>
      <c r="K33" s="713"/>
      <c r="L33" s="713"/>
      <c r="M33" s="713"/>
      <c r="N33" s="713"/>
      <c r="O33" s="713"/>
      <c r="P33" s="148"/>
    </row>
    <row r="34" spans="1:16" ht="12.75" customHeight="1" x14ac:dyDescent="0.2">
      <c r="A34" s="222" t="s">
        <v>49</v>
      </c>
      <c r="B34" s="223" t="s">
        <v>38</v>
      </c>
      <c r="C34" s="224" t="s">
        <v>39</v>
      </c>
      <c r="D34" s="226" t="s">
        <v>40</v>
      </c>
      <c r="E34" s="223" t="s">
        <v>38</v>
      </c>
      <c r="F34" s="224" t="s">
        <v>39</v>
      </c>
      <c r="G34" s="226" t="s">
        <v>40</v>
      </c>
      <c r="H34" s="223" t="s">
        <v>38</v>
      </c>
      <c r="I34" s="224" t="s">
        <v>39</v>
      </c>
      <c r="J34" s="226" t="s">
        <v>40</v>
      </c>
      <c r="K34" s="223" t="s">
        <v>38</v>
      </c>
      <c r="L34" s="224" t="s">
        <v>39</v>
      </c>
      <c r="M34" s="226" t="s">
        <v>40</v>
      </c>
      <c r="N34" s="223" t="s">
        <v>38</v>
      </c>
      <c r="O34" s="224" t="s">
        <v>39</v>
      </c>
      <c r="P34" s="227" t="s">
        <v>40</v>
      </c>
    </row>
    <row r="35" spans="1:16" ht="12.75" customHeight="1" x14ac:dyDescent="0.2">
      <c r="A35" s="66"/>
      <c r="B35" s="709" t="s">
        <v>42</v>
      </c>
      <c r="C35" s="710"/>
      <c r="D35" s="711"/>
      <c r="E35" s="709" t="s">
        <v>43</v>
      </c>
      <c r="F35" s="710"/>
      <c r="G35" s="711"/>
      <c r="H35" s="709" t="s">
        <v>44</v>
      </c>
      <c r="I35" s="710"/>
      <c r="J35" s="711"/>
      <c r="K35" s="714" t="s">
        <v>45</v>
      </c>
      <c r="L35" s="715"/>
      <c r="M35" s="716"/>
      <c r="N35" s="709" t="s">
        <v>46</v>
      </c>
      <c r="O35" s="710"/>
      <c r="P35" s="711"/>
    </row>
    <row r="36" spans="1:16" ht="12.75" customHeight="1" x14ac:dyDescent="0.2">
      <c r="A36" s="65" t="s">
        <v>47</v>
      </c>
      <c r="B36" s="707">
        <v>63</v>
      </c>
      <c r="C36" s="708"/>
      <c r="D36" s="63">
        <f>$D$10</f>
        <v>46</v>
      </c>
      <c r="E36" s="707">
        <v>101</v>
      </c>
      <c r="F36" s="708"/>
      <c r="G36" s="64">
        <f>$D$10</f>
        <v>46</v>
      </c>
      <c r="H36" s="707">
        <v>139</v>
      </c>
      <c r="I36" s="708"/>
      <c r="J36" s="63">
        <f>$D$10</f>
        <v>46</v>
      </c>
      <c r="K36" s="714">
        <v>177</v>
      </c>
      <c r="L36" s="716"/>
      <c r="M36" s="63">
        <f>$D$10</f>
        <v>46</v>
      </c>
      <c r="N36" s="707">
        <v>215</v>
      </c>
      <c r="O36" s="708"/>
      <c r="P36" s="130">
        <f>$D$10</f>
        <v>46</v>
      </c>
    </row>
    <row r="37" spans="1:16" ht="12.75" customHeight="1" x14ac:dyDescent="0.2">
      <c r="A37" s="62">
        <v>265</v>
      </c>
      <c r="B37" s="89"/>
      <c r="C37" s="90"/>
      <c r="D37" s="91"/>
      <c r="E37" s="92"/>
      <c r="F37" s="93"/>
      <c r="G37" s="94"/>
      <c r="H37" s="92"/>
      <c r="I37" s="93"/>
      <c r="J37" s="94"/>
      <c r="K37" s="92"/>
      <c r="L37" s="93"/>
      <c r="M37" s="94"/>
      <c r="N37" s="59">
        <v>58</v>
      </c>
      <c r="O37" s="61">
        <v>1.2350000000000001</v>
      </c>
      <c r="P37" s="149">
        <f>N37*POWER((($E$5-$I$5)/LN(($E$5-$L$5)/($I$5-$L$5))/49.833),O37)*D$10</f>
        <v>841.4639936100906</v>
      </c>
    </row>
    <row r="38" spans="1:16" ht="12.75" customHeight="1" x14ac:dyDescent="0.2">
      <c r="A38" s="57">
        <v>365</v>
      </c>
      <c r="B38" s="95"/>
      <c r="C38" s="150"/>
      <c r="D38" s="96"/>
      <c r="E38" s="56">
        <v>42.01</v>
      </c>
      <c r="F38" s="55">
        <v>1.2346999999999999</v>
      </c>
      <c r="G38" s="88">
        <f t="shared" ref="G38:G43" si="5">E38*POWER((($E$5-$I$5)/LN(($E$5-$L$5)/($I$5-$L$5))/49.833),F38)*G$10</f>
        <v>609.65194271433427</v>
      </c>
      <c r="H38" s="56">
        <v>53.96</v>
      </c>
      <c r="I38" s="55">
        <v>1.2417</v>
      </c>
      <c r="J38" s="88">
        <f t="shared" ref="J38:J43" si="6">H38*POWER((($E$5-$I$5)/LN(($E$5-$L$5)/($I$5-$L$5))/49.833),I38)*J$10</f>
        <v>777.96613694602672</v>
      </c>
      <c r="K38" s="56">
        <v>66.36</v>
      </c>
      <c r="L38" s="55">
        <v>1.2509999999999999</v>
      </c>
      <c r="M38" s="54">
        <f>K38*POWER((($E$5-$I$5)/LN(($E$5-$L$5)/($I$5-$L$5))/49.833),L38)*M$10</f>
        <v>948.46494834888892</v>
      </c>
      <c r="N38" s="56">
        <v>78.760000000000005</v>
      </c>
      <c r="O38" s="55">
        <v>1.2603</v>
      </c>
      <c r="P38" s="151">
        <f t="shared" ref="P38:P43" si="7">N38*POWER((($E$5-$I$5)/LN(($E$5-$L$5)/($I$5-$L$5))/49.833),O38)*P$10</f>
        <v>1115.9552289927033</v>
      </c>
    </row>
    <row r="39" spans="1:16" s="50" customFormat="1" ht="12.75" customHeight="1" x14ac:dyDescent="0.2">
      <c r="A39" s="60">
        <v>415</v>
      </c>
      <c r="B39" s="97"/>
      <c r="C39" s="98"/>
      <c r="D39" s="99"/>
      <c r="E39" s="59">
        <v>47.01</v>
      </c>
      <c r="F39" s="58">
        <v>1.2404999999999999</v>
      </c>
      <c r="G39" s="87">
        <f t="shared" si="5"/>
        <v>678.52515264607666</v>
      </c>
      <c r="H39" s="59">
        <v>60.29</v>
      </c>
      <c r="I39" s="58">
        <v>1.2504999999999999</v>
      </c>
      <c r="J39" s="87">
        <f t="shared" si="6"/>
        <v>862.11080260818096</v>
      </c>
      <c r="K39" s="100"/>
      <c r="L39" s="102"/>
      <c r="M39" s="101"/>
      <c r="N39" s="59">
        <v>88.12</v>
      </c>
      <c r="O39" s="58">
        <v>1.2663</v>
      </c>
      <c r="P39" s="152">
        <f t="shared" si="7"/>
        <v>1241.5974565852528</v>
      </c>
    </row>
    <row r="40" spans="1:16" ht="12.75" customHeight="1" x14ac:dyDescent="0.2">
      <c r="A40" s="60">
        <v>565</v>
      </c>
      <c r="B40" s="59">
        <v>44.53</v>
      </c>
      <c r="C40" s="58">
        <v>1.2393000000000001</v>
      </c>
      <c r="D40" s="87">
        <f>B40*POWER((($E$5-$I$5)/LN(($E$5-$L$5)/($I$5-$L$5))/49.833),C40)*D$10</f>
        <v>643.45079678553054</v>
      </c>
      <c r="E40" s="59">
        <v>61.7</v>
      </c>
      <c r="F40" s="58">
        <v>1.2567999999999999</v>
      </c>
      <c r="G40" s="87">
        <f t="shared" si="5"/>
        <v>877.0947107388472</v>
      </c>
      <c r="H40" s="59">
        <v>78.86</v>
      </c>
      <c r="I40" s="58">
        <v>1.2742</v>
      </c>
      <c r="J40" s="87">
        <f t="shared" si="6"/>
        <v>1102.9538978613425</v>
      </c>
      <c r="K40" s="56">
        <v>97.2</v>
      </c>
      <c r="L40" s="55">
        <v>1.2786</v>
      </c>
      <c r="M40" s="54">
        <f>K40*POWER((($E$5-$I$5)/LN(($E$5-$L$5)/($I$5-$L$5))/49.833),L40)*M$10</f>
        <v>1353.8837551932179</v>
      </c>
      <c r="N40" s="59">
        <v>115.54</v>
      </c>
      <c r="O40" s="58">
        <v>1.2828999999999999</v>
      </c>
      <c r="P40" s="152">
        <f t="shared" si="7"/>
        <v>1602.8857939397983</v>
      </c>
    </row>
    <row r="41" spans="1:16" s="53" customFormat="1" ht="12.75" customHeight="1" x14ac:dyDescent="0.2">
      <c r="A41" s="57">
        <v>665</v>
      </c>
      <c r="B41" s="56">
        <v>51.64</v>
      </c>
      <c r="C41" s="55">
        <v>1.2457</v>
      </c>
      <c r="D41" s="88">
        <f>B41*POWER((($E$5-$I$5)/LN(($E$5-$L$5)/($I$5-$L$5))/49.833),C41)*D$10</f>
        <v>741.74021757058324</v>
      </c>
      <c r="E41" s="56">
        <v>71.31</v>
      </c>
      <c r="F41" s="55">
        <v>1.2668999999999999</v>
      </c>
      <c r="G41" s="88">
        <f t="shared" si="5"/>
        <v>1004.1839793585526</v>
      </c>
      <c r="H41" s="56">
        <v>90.97</v>
      </c>
      <c r="I41" s="55">
        <v>1.2881</v>
      </c>
      <c r="J41" s="88">
        <f t="shared" si="6"/>
        <v>1255.9093823727881</v>
      </c>
      <c r="K41" s="56">
        <v>112.2</v>
      </c>
      <c r="L41" s="55">
        <v>1.2905</v>
      </c>
      <c r="M41" s="54">
        <f>K41*POWER((($E$5-$I$5)/LN(($E$5-$L$5)/($I$5-$L$5))/49.833),L41)*M$10</f>
        <v>1545.5358089129988</v>
      </c>
      <c r="N41" s="56">
        <v>133.41999999999999</v>
      </c>
      <c r="O41" s="55">
        <v>1.2928999999999999</v>
      </c>
      <c r="P41" s="151">
        <f t="shared" si="7"/>
        <v>1833.7209885418424</v>
      </c>
    </row>
    <row r="42" spans="1:16" ht="12.75" customHeight="1" x14ac:dyDescent="0.2">
      <c r="A42" s="60">
        <v>965</v>
      </c>
      <c r="B42" s="59">
        <v>72.8</v>
      </c>
      <c r="C42" s="58">
        <v>1.266</v>
      </c>
      <c r="D42" s="87">
        <f>B42*POWER((($E$5-$I$5)/LN(($E$5-$L$5)/($I$5-$L$5))/49.833),C42)*D$10</f>
        <v>1026.028541732665</v>
      </c>
      <c r="E42" s="59">
        <v>99.69</v>
      </c>
      <c r="F42" s="58">
        <v>1.2934000000000001</v>
      </c>
      <c r="G42" s="87">
        <f t="shared" si="5"/>
        <v>1369.4967965803146</v>
      </c>
      <c r="H42" s="59">
        <v>126.57</v>
      </c>
      <c r="I42" s="58">
        <v>1.3207</v>
      </c>
      <c r="J42" s="87">
        <f t="shared" si="6"/>
        <v>1694.9705073038324</v>
      </c>
      <c r="K42" s="100"/>
      <c r="L42" s="102"/>
      <c r="M42" s="101"/>
      <c r="N42" s="59">
        <v>185.91</v>
      </c>
      <c r="O42" s="58">
        <v>1.3179000000000001</v>
      </c>
      <c r="P42" s="152">
        <f t="shared" si="7"/>
        <v>2496.1479775376783</v>
      </c>
    </row>
    <row r="43" spans="1:16" s="53" customFormat="1" ht="12.75" customHeight="1" x14ac:dyDescent="0.2">
      <c r="A43" s="153">
        <v>1065</v>
      </c>
      <c r="B43" s="154"/>
      <c r="C43" s="155"/>
      <c r="D43" s="156"/>
      <c r="E43" s="157">
        <v>109.07</v>
      </c>
      <c r="F43" s="158">
        <v>1.3008999999999999</v>
      </c>
      <c r="G43" s="159">
        <f t="shared" si="5"/>
        <v>1487.8916792116279</v>
      </c>
      <c r="H43" s="157">
        <v>138.29</v>
      </c>
      <c r="I43" s="158">
        <v>1.3288</v>
      </c>
      <c r="J43" s="159">
        <f t="shared" si="6"/>
        <v>1837.9565730306774</v>
      </c>
      <c r="K43" s="157">
        <v>170.72</v>
      </c>
      <c r="L43" s="158">
        <v>1.3267</v>
      </c>
      <c r="M43" s="160">
        <f>K43*POWER((($E$5-$I$5)/LN(($E$5-$L$5)/($I$5-$L$5))/49.833),L43)*M$10</f>
        <v>2273.4270839902147</v>
      </c>
      <c r="N43" s="157">
        <v>203.15</v>
      </c>
      <c r="O43" s="158">
        <v>1.3245</v>
      </c>
      <c r="P43" s="161">
        <f t="shared" si="7"/>
        <v>2710.8543953379149</v>
      </c>
    </row>
    <row r="44" spans="1:16" ht="5.25" customHeight="1" x14ac:dyDescent="0.2"/>
    <row r="45" spans="1:16" ht="3" customHeight="1" x14ac:dyDescent="0.2"/>
    <row r="46" spans="1:16" ht="15" customHeight="1" x14ac:dyDescent="0.2">
      <c r="A46" s="82"/>
      <c r="B46" s="52" t="s">
        <v>50</v>
      </c>
    </row>
    <row r="47" spans="1:16" ht="15" customHeight="1" x14ac:dyDescent="0.2">
      <c r="A47" s="103"/>
      <c r="B47" s="52" t="s">
        <v>51</v>
      </c>
    </row>
  </sheetData>
  <sheetProtection algorithmName="SHA-512" hashValue="OigWtK8m/kPiTNp3mIBZcaZix5rUaQqOfrZGyBIXb5v9UsH6PTms63WRwYwB/K50KoMLegbA5U0mMoYHAd60eg==" saltValue="VaR7QCgk2aubmCZzMg/uSw==" spinCount="100000" sheet="1" selectLockedCells="1"/>
  <mergeCells count="22">
    <mergeCell ref="B36:C36"/>
    <mergeCell ref="E36:F36"/>
    <mergeCell ref="H36:I36"/>
    <mergeCell ref="K36:L36"/>
    <mergeCell ref="N36:O36"/>
    <mergeCell ref="A33:O33"/>
    <mergeCell ref="B35:D35"/>
    <mergeCell ref="E35:G35"/>
    <mergeCell ref="H35:J35"/>
    <mergeCell ref="K35:M35"/>
    <mergeCell ref="N35:P35"/>
    <mergeCell ref="N9:P9"/>
    <mergeCell ref="H7:I7"/>
    <mergeCell ref="B10:C10"/>
    <mergeCell ref="E10:F10"/>
    <mergeCell ref="H10:I10"/>
    <mergeCell ref="K10:L10"/>
    <mergeCell ref="B9:D9"/>
    <mergeCell ref="E9:G9"/>
    <mergeCell ref="H9:J9"/>
    <mergeCell ref="K9:M9"/>
    <mergeCell ref="N10:O10"/>
  </mergeCells>
  <pageMargins left="0.47244094488188981" right="0.35433070866141736" top="0.19685039370078741" bottom="0.19685039370078741" header="0.51181102362204722" footer="0.15748031496062992"/>
  <pageSetup paperSize="9" orientation="landscape" r:id="rId1"/>
  <headerFooter alignWithMargins="0">
    <oddFooter>&amp;L&amp;8
&amp;F, &amp;D&amp;R&amp;8HHA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96D1-5367-40A6-AC2B-6ED5E54261DA}">
  <sheetPr>
    <tabColor theme="8" tint="-0.249977111117893"/>
  </sheetPr>
  <dimension ref="A1:U94"/>
  <sheetViews>
    <sheetView showGridLines="0" topLeftCell="A7" zoomScaleNormal="100" workbookViewId="0">
      <selection activeCell="T9" sqref="T9"/>
    </sheetView>
  </sheetViews>
  <sheetFormatPr baseColWidth="10" defaultColWidth="11" defaultRowHeight="15" customHeight="1" x14ac:dyDescent="0.2"/>
  <cols>
    <col min="1" max="1" width="7.5" style="229" customWidth="1"/>
    <col min="2" max="2" width="8.625" style="229" customWidth="1"/>
    <col min="3" max="3" width="8.5" style="229" customWidth="1"/>
    <col min="4" max="4" width="10.375" style="245" hidden="1" customWidth="1"/>
    <col min="5" max="5" width="8.5" style="287" hidden="1" customWidth="1"/>
    <col min="6" max="6" width="1" style="287" hidden="1" customWidth="1"/>
    <col min="7" max="7" width="8.25" style="287" customWidth="1"/>
    <col min="8" max="8" width="8" style="229" hidden="1" customWidth="1"/>
    <col min="9" max="9" width="8.75" style="229" hidden="1" customWidth="1"/>
    <col min="10" max="10" width="8" style="229" customWidth="1"/>
    <col min="11" max="11" width="7.625" style="245" hidden="1" customWidth="1"/>
    <col min="12" max="12" width="8.75" style="245" hidden="1" customWidth="1"/>
    <col min="13" max="13" width="7.875" style="245" customWidth="1"/>
    <col min="14" max="14" width="8.25" style="245" hidden="1" customWidth="1"/>
    <col min="15" max="15" width="8.75" style="245" hidden="1" customWidth="1"/>
    <col min="16" max="16" width="8.75" style="245" customWidth="1"/>
    <col min="17" max="17" width="7.75" style="229" hidden="1" customWidth="1"/>
    <col min="18" max="18" width="8.75" style="229" hidden="1" customWidth="1"/>
    <col min="19" max="19" width="8.75" style="245" customWidth="1"/>
    <col min="20" max="20" width="8.25" style="229" customWidth="1"/>
    <col min="21" max="259" width="11" style="229"/>
    <col min="260" max="275" width="8.75" style="229" customWidth="1"/>
    <col min="276" max="515" width="11" style="229"/>
    <col min="516" max="531" width="8.75" style="229" customWidth="1"/>
    <col min="532" max="771" width="11" style="229"/>
    <col min="772" max="787" width="8.75" style="229" customWidth="1"/>
    <col min="788" max="1027" width="11" style="229"/>
    <col min="1028" max="1043" width="8.75" style="229" customWidth="1"/>
    <col min="1044" max="1283" width="11" style="229"/>
    <col min="1284" max="1299" width="8.75" style="229" customWidth="1"/>
    <col min="1300" max="1539" width="11" style="229"/>
    <col min="1540" max="1555" width="8.75" style="229" customWidth="1"/>
    <col min="1556" max="1795" width="11" style="229"/>
    <col min="1796" max="1811" width="8.75" style="229" customWidth="1"/>
    <col min="1812" max="2051" width="11" style="229"/>
    <col min="2052" max="2067" width="8.75" style="229" customWidth="1"/>
    <col min="2068" max="2307" width="11" style="229"/>
    <col min="2308" max="2323" width="8.75" style="229" customWidth="1"/>
    <col min="2324" max="2563" width="11" style="229"/>
    <col min="2564" max="2579" width="8.75" style="229" customWidth="1"/>
    <col min="2580" max="2819" width="11" style="229"/>
    <col min="2820" max="2835" width="8.75" style="229" customWidth="1"/>
    <col min="2836" max="3075" width="11" style="229"/>
    <col min="3076" max="3091" width="8.75" style="229" customWidth="1"/>
    <col min="3092" max="3331" width="11" style="229"/>
    <col min="3332" max="3347" width="8.75" style="229" customWidth="1"/>
    <col min="3348" max="3587" width="11" style="229"/>
    <col min="3588" max="3603" width="8.75" style="229" customWidth="1"/>
    <col min="3604" max="3843" width="11" style="229"/>
    <col min="3844" max="3859" width="8.75" style="229" customWidth="1"/>
    <col min="3860" max="4099" width="11" style="229"/>
    <col min="4100" max="4115" width="8.75" style="229" customWidth="1"/>
    <col min="4116" max="4355" width="11" style="229"/>
    <col min="4356" max="4371" width="8.75" style="229" customWidth="1"/>
    <col min="4372" max="4611" width="11" style="229"/>
    <col min="4612" max="4627" width="8.75" style="229" customWidth="1"/>
    <col min="4628" max="4867" width="11" style="229"/>
    <col min="4868" max="4883" width="8.75" style="229" customWidth="1"/>
    <col min="4884" max="5123" width="11" style="229"/>
    <col min="5124" max="5139" width="8.75" style="229" customWidth="1"/>
    <col min="5140" max="5379" width="11" style="229"/>
    <col min="5380" max="5395" width="8.75" style="229" customWidth="1"/>
    <col min="5396" max="5635" width="11" style="229"/>
    <col min="5636" max="5651" width="8.75" style="229" customWidth="1"/>
    <col min="5652" max="5891" width="11" style="229"/>
    <col min="5892" max="5907" width="8.75" style="229" customWidth="1"/>
    <col min="5908" max="6147" width="11" style="229"/>
    <col min="6148" max="6163" width="8.75" style="229" customWidth="1"/>
    <col min="6164" max="6403" width="11" style="229"/>
    <col min="6404" max="6419" width="8.75" style="229" customWidth="1"/>
    <col min="6420" max="6659" width="11" style="229"/>
    <col min="6660" max="6675" width="8.75" style="229" customWidth="1"/>
    <col min="6676" max="6915" width="11" style="229"/>
    <col min="6916" max="6931" width="8.75" style="229" customWidth="1"/>
    <col min="6932" max="7171" width="11" style="229"/>
    <col min="7172" max="7187" width="8.75" style="229" customWidth="1"/>
    <col min="7188" max="7427" width="11" style="229"/>
    <col min="7428" max="7443" width="8.75" style="229" customWidth="1"/>
    <col min="7444" max="7683" width="11" style="229"/>
    <col min="7684" max="7699" width="8.75" style="229" customWidth="1"/>
    <col min="7700" max="7939" width="11" style="229"/>
    <col min="7940" max="7955" width="8.75" style="229" customWidth="1"/>
    <col min="7956" max="8195" width="11" style="229"/>
    <col min="8196" max="8211" width="8.75" style="229" customWidth="1"/>
    <col min="8212" max="8451" width="11" style="229"/>
    <col min="8452" max="8467" width="8.75" style="229" customWidth="1"/>
    <col min="8468" max="8707" width="11" style="229"/>
    <col min="8708" max="8723" width="8.75" style="229" customWidth="1"/>
    <col min="8724" max="8963" width="11" style="229"/>
    <col min="8964" max="8979" width="8.75" style="229" customWidth="1"/>
    <col min="8980" max="9219" width="11" style="229"/>
    <col min="9220" max="9235" width="8.75" style="229" customWidth="1"/>
    <col min="9236" max="9475" width="11" style="229"/>
    <col min="9476" max="9491" width="8.75" style="229" customWidth="1"/>
    <col min="9492" max="9731" width="11" style="229"/>
    <col min="9732" max="9747" width="8.75" style="229" customWidth="1"/>
    <col min="9748" max="9987" width="11" style="229"/>
    <col min="9988" max="10003" width="8.75" style="229" customWidth="1"/>
    <col min="10004" max="10243" width="11" style="229"/>
    <col min="10244" max="10259" width="8.75" style="229" customWidth="1"/>
    <col min="10260" max="10499" width="11" style="229"/>
    <col min="10500" max="10515" width="8.75" style="229" customWidth="1"/>
    <col min="10516" max="10755" width="11" style="229"/>
    <col min="10756" max="10771" width="8.75" style="229" customWidth="1"/>
    <col min="10772" max="11011" width="11" style="229"/>
    <col min="11012" max="11027" width="8.75" style="229" customWidth="1"/>
    <col min="11028" max="11267" width="11" style="229"/>
    <col min="11268" max="11283" width="8.75" style="229" customWidth="1"/>
    <col min="11284" max="11523" width="11" style="229"/>
    <col min="11524" max="11539" width="8.75" style="229" customWidth="1"/>
    <col min="11540" max="11779" width="11" style="229"/>
    <col min="11780" max="11795" width="8.75" style="229" customWidth="1"/>
    <col min="11796" max="12035" width="11" style="229"/>
    <col min="12036" max="12051" width="8.75" style="229" customWidth="1"/>
    <col min="12052" max="12291" width="11" style="229"/>
    <col min="12292" max="12307" width="8.75" style="229" customWidth="1"/>
    <col min="12308" max="12547" width="11" style="229"/>
    <col min="12548" max="12563" width="8.75" style="229" customWidth="1"/>
    <col min="12564" max="12803" width="11" style="229"/>
    <col min="12804" max="12819" width="8.75" style="229" customWidth="1"/>
    <col min="12820" max="13059" width="11" style="229"/>
    <col min="13060" max="13075" width="8.75" style="229" customWidth="1"/>
    <col min="13076" max="13315" width="11" style="229"/>
    <col min="13316" max="13331" width="8.75" style="229" customWidth="1"/>
    <col min="13332" max="13571" width="11" style="229"/>
    <col min="13572" max="13587" width="8.75" style="229" customWidth="1"/>
    <col min="13588" max="13827" width="11" style="229"/>
    <col min="13828" max="13843" width="8.75" style="229" customWidth="1"/>
    <col min="13844" max="14083" width="11" style="229"/>
    <col min="14084" max="14099" width="8.75" style="229" customWidth="1"/>
    <col min="14100" max="14339" width="11" style="229"/>
    <col min="14340" max="14355" width="8.75" style="229" customWidth="1"/>
    <col min="14356" max="14595" width="11" style="229"/>
    <col min="14596" max="14611" width="8.75" style="229" customWidth="1"/>
    <col min="14612" max="14851" width="11" style="229"/>
    <col min="14852" max="14867" width="8.75" style="229" customWidth="1"/>
    <col min="14868" max="15107" width="11" style="229"/>
    <col min="15108" max="15123" width="8.75" style="229" customWidth="1"/>
    <col min="15124" max="15363" width="11" style="229"/>
    <col min="15364" max="15379" width="8.75" style="229" customWidth="1"/>
    <col min="15380" max="15619" width="11" style="229"/>
    <col min="15620" max="15635" width="8.75" style="229" customWidth="1"/>
    <col min="15636" max="15875" width="11" style="229"/>
    <col min="15876" max="15891" width="8.75" style="229" customWidth="1"/>
    <col min="15892" max="16131" width="11" style="229"/>
    <col min="16132" max="16147" width="8.75" style="229" customWidth="1"/>
    <col min="16148" max="16384" width="11" style="229"/>
  </cols>
  <sheetData>
    <row r="1" spans="1:21" ht="22.5" customHeight="1" x14ac:dyDescent="0.2">
      <c r="A1" s="358"/>
      <c r="B1" s="359"/>
      <c r="C1" s="359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359"/>
      <c r="U1" s="360"/>
    </row>
    <row r="2" spans="1:21" ht="20.25" x14ac:dyDescent="0.3">
      <c r="A2" s="431" t="s">
        <v>52</v>
      </c>
      <c r="B2" s="412"/>
      <c r="C2" s="412"/>
      <c r="D2" s="381"/>
      <c r="E2" s="382"/>
      <c r="F2" s="383"/>
      <c r="G2" s="383"/>
      <c r="H2" s="383"/>
      <c r="I2" s="383"/>
      <c r="J2" s="383"/>
      <c r="K2" s="383"/>
      <c r="L2" s="383"/>
      <c r="M2" s="383"/>
      <c r="N2" s="312"/>
      <c r="O2" s="312"/>
      <c r="P2" s="312"/>
      <c r="Q2" s="312"/>
      <c r="R2" s="312"/>
      <c r="S2" s="312"/>
      <c r="U2" s="262"/>
    </row>
    <row r="3" spans="1:21" ht="4.5" customHeight="1" x14ac:dyDescent="0.2">
      <c r="A3" s="384"/>
      <c r="B3" s="231"/>
      <c r="C3" s="231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U3" s="262"/>
    </row>
    <row r="4" spans="1:21" ht="4.5" customHeight="1" x14ac:dyDescent="0.2">
      <c r="A4" s="384"/>
      <c r="B4" s="231"/>
      <c r="C4" s="231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U4" s="262"/>
    </row>
    <row r="5" spans="1:21" ht="24.75" customHeight="1" x14ac:dyDescent="0.2">
      <c r="A5" s="384"/>
      <c r="B5" s="231"/>
      <c r="C5" s="231"/>
      <c r="D5" s="362" t="s">
        <v>53</v>
      </c>
      <c r="E5" s="310"/>
      <c r="F5" s="310"/>
      <c r="G5" s="33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U5" s="262"/>
    </row>
    <row r="6" spans="1:21" x14ac:dyDescent="0.2">
      <c r="A6" s="36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U6" s="262"/>
    </row>
    <row r="7" spans="1:21" s="230" customFormat="1" ht="21" customHeight="1" x14ac:dyDescent="0.25">
      <c r="A7" s="363"/>
      <c r="B7" s="411" t="s">
        <v>23</v>
      </c>
      <c r="C7" s="402">
        <v>70</v>
      </c>
      <c r="D7" s="121" t="s">
        <v>35</v>
      </c>
      <c r="E7" s="364"/>
      <c r="F7" s="365" t="s">
        <v>35</v>
      </c>
      <c r="G7" s="426" t="s">
        <v>4</v>
      </c>
      <c r="H7" s="364" t="s">
        <v>4</v>
      </c>
      <c r="J7" s="427" t="s">
        <v>54</v>
      </c>
      <c r="M7" s="402">
        <v>55</v>
      </c>
      <c r="N7" s="366"/>
      <c r="P7" s="428" t="s">
        <v>4</v>
      </c>
      <c r="Q7" s="367" t="s">
        <v>4</v>
      </c>
      <c r="R7" s="368"/>
      <c r="S7" s="429" t="s">
        <v>55</v>
      </c>
      <c r="T7" s="402">
        <v>20</v>
      </c>
      <c r="U7" s="430" t="s">
        <v>4</v>
      </c>
    </row>
    <row r="8" spans="1:21" ht="13.5" customHeight="1" x14ac:dyDescent="0.3">
      <c r="A8" s="361"/>
      <c r="D8" s="346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U8" s="262"/>
    </row>
    <row r="9" spans="1:21" ht="18" customHeight="1" x14ac:dyDescent="0.3">
      <c r="A9" s="361"/>
      <c r="C9" s="413"/>
      <c r="D9" s="413"/>
      <c r="E9" s="413"/>
      <c r="F9" s="413"/>
      <c r="G9" s="721" t="s">
        <v>56</v>
      </c>
      <c r="H9" s="721"/>
      <c r="I9" s="721"/>
      <c r="J9" s="721"/>
      <c r="K9" s="312"/>
      <c r="L9" s="312"/>
      <c r="M9" s="403">
        <v>1514</v>
      </c>
      <c r="N9" s="312"/>
      <c r="O9" s="312"/>
      <c r="P9" s="719" t="s">
        <v>57</v>
      </c>
      <c r="Q9" s="719"/>
      <c r="R9" s="719"/>
      <c r="S9" s="720"/>
      <c r="T9" s="403">
        <v>5</v>
      </c>
      <c r="U9" s="262"/>
    </row>
    <row r="10" spans="1:21" ht="18" customHeight="1" x14ac:dyDescent="0.3">
      <c r="A10" s="361"/>
      <c r="D10" s="346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U10" s="262"/>
    </row>
    <row r="11" spans="1:21" ht="16.5" customHeight="1" x14ac:dyDescent="0.2">
      <c r="A11" s="361"/>
      <c r="D11" s="718" t="s">
        <v>58</v>
      </c>
      <c r="E11" s="718"/>
      <c r="F11" s="718"/>
      <c r="G11" s="718"/>
      <c r="H11" s="718"/>
      <c r="I11" s="718"/>
      <c r="J11" s="718"/>
      <c r="K11" s="718"/>
      <c r="L11" s="718"/>
      <c r="M11" s="718"/>
      <c r="N11" s="718"/>
      <c r="O11" s="718"/>
      <c r="P11" s="718"/>
      <c r="Q11" s="718"/>
      <c r="R11" s="718"/>
      <c r="S11" s="718"/>
      <c r="U11" s="262"/>
    </row>
    <row r="12" spans="1:21" ht="12.75" hidden="1" customHeight="1" x14ac:dyDescent="0.2">
      <c r="A12" s="361"/>
      <c r="D12" s="347" t="s">
        <v>49</v>
      </c>
      <c r="E12" s="232" t="s">
        <v>38</v>
      </c>
      <c r="F12" s="233" t="s">
        <v>40</v>
      </c>
      <c r="G12" s="233"/>
      <c r="H12" s="232" t="s">
        <v>38</v>
      </c>
      <c r="I12" s="234" t="s">
        <v>40</v>
      </c>
      <c r="J12" s="234"/>
      <c r="K12" s="232" t="s">
        <v>38</v>
      </c>
      <c r="L12" s="234" t="s">
        <v>40</v>
      </c>
      <c r="M12" s="234"/>
      <c r="N12" s="232" t="s">
        <v>38</v>
      </c>
      <c r="O12" s="234" t="s">
        <v>40</v>
      </c>
      <c r="P12" s="234"/>
      <c r="Q12" s="232" t="s">
        <v>38</v>
      </c>
      <c r="R12" s="234" t="s">
        <v>40</v>
      </c>
      <c r="S12" s="235"/>
      <c r="U12" s="262"/>
    </row>
    <row r="13" spans="1:21" ht="12.75" hidden="1" customHeight="1" x14ac:dyDescent="0.2">
      <c r="A13" s="361"/>
      <c r="D13" s="261"/>
      <c r="E13" s="724" t="s">
        <v>42</v>
      </c>
      <c r="F13" s="725"/>
      <c r="G13" s="294"/>
      <c r="H13" s="724" t="s">
        <v>43</v>
      </c>
      <c r="I13" s="725"/>
      <c r="J13" s="294"/>
      <c r="K13" s="724" t="s">
        <v>44</v>
      </c>
      <c r="L13" s="725"/>
      <c r="M13" s="294"/>
      <c r="N13" s="724" t="s">
        <v>45</v>
      </c>
      <c r="O13" s="725"/>
      <c r="P13" s="295"/>
      <c r="Q13" s="729" t="s">
        <v>46</v>
      </c>
      <c r="R13" s="730"/>
      <c r="S13" s="292"/>
      <c r="U13" s="262"/>
    </row>
    <row r="14" spans="1:21" s="240" customFormat="1" ht="12.75" hidden="1" customHeight="1" x14ac:dyDescent="0.2">
      <c r="A14" s="369"/>
      <c r="D14" s="348" t="s">
        <v>47</v>
      </c>
      <c r="E14" s="236">
        <v>63</v>
      </c>
      <c r="F14" s="237">
        <v>104</v>
      </c>
      <c r="G14" s="237"/>
      <c r="H14" s="236">
        <v>101</v>
      </c>
      <c r="I14" s="238">
        <f>$F$14</f>
        <v>104</v>
      </c>
      <c r="J14" s="238"/>
      <c r="K14" s="236">
        <v>139</v>
      </c>
      <c r="L14" s="238">
        <f>$F$14</f>
        <v>104</v>
      </c>
      <c r="M14" s="238"/>
      <c r="N14" s="236">
        <v>177</v>
      </c>
      <c r="O14" s="238">
        <f>$F$14</f>
        <v>104</v>
      </c>
      <c r="P14" s="238"/>
      <c r="Q14" s="236">
        <v>215</v>
      </c>
      <c r="R14" s="238">
        <f>$F$14</f>
        <v>104</v>
      </c>
      <c r="S14" s="239"/>
      <c r="U14" s="370"/>
    </row>
    <row r="15" spans="1:21" s="245" customFormat="1" ht="12.75" hidden="1" customHeight="1" x14ac:dyDescent="0.2">
      <c r="A15" s="286"/>
      <c r="D15" s="349">
        <v>155</v>
      </c>
      <c r="E15" s="242">
        <v>12.66</v>
      </c>
      <c r="F15" s="243" t="e">
        <f>E15*POWER((($C$7-$P$7)/LN(($C$7-$T$7)/($P$7-$T$7))/49.833),#REF!)*F$14</f>
        <v>#VALUE!</v>
      </c>
      <c r="G15" s="243"/>
      <c r="H15" s="242">
        <v>17.510000000000002</v>
      </c>
      <c r="I15" s="243" t="e">
        <f>H15*POWER((($C$7-$P$7)/LN(($C$7-$T$7)/($P$7-$T$7))/49.833),#REF!)*I$14</f>
        <v>#VALUE!</v>
      </c>
      <c r="J15" s="243"/>
      <c r="K15" s="242">
        <v>22.83</v>
      </c>
      <c r="L15" s="243" t="e">
        <f>K15*POWER((($C$7-$P$7)/LN(($C$7-$T$7)/($P$7-$T$7))/49.833),#REF!)*L$14</f>
        <v>#VALUE!</v>
      </c>
      <c r="M15" s="243"/>
      <c r="N15" s="242">
        <v>28.71</v>
      </c>
      <c r="O15" s="243" t="e">
        <f>N15*POWER((($C$7-$P$7)/LN(($C$7-$T$7)/($P$7-$T$7))/49.833),#REF!)*O$14</f>
        <v>#VALUE!</v>
      </c>
      <c r="P15" s="243"/>
      <c r="Q15" s="242">
        <v>34.799999999999997</v>
      </c>
      <c r="R15" s="243" t="e">
        <f>Q15*POWER((($C$7-$P$7)/LN(($C$7-$T$7)/($P$7-$T$7))/49.833),#REF!)*R$14</f>
        <v>#VALUE!</v>
      </c>
      <c r="S15" s="244"/>
      <c r="U15" s="288"/>
    </row>
    <row r="16" spans="1:21" ht="12.75" hidden="1" customHeight="1" x14ac:dyDescent="0.2">
      <c r="A16" s="361"/>
      <c r="D16" s="350">
        <v>300</v>
      </c>
      <c r="E16" s="247">
        <v>25.24</v>
      </c>
      <c r="F16" s="248" t="e">
        <f>E16*POWER((($C$7-$P$7)/LN(($C$7-$T$7)/($P$7-$T$7))/49.833),#REF!)*F$14</f>
        <v>#VALUE!</v>
      </c>
      <c r="G16" s="248"/>
      <c r="H16" s="247">
        <v>35.4</v>
      </c>
      <c r="I16" s="248" t="e">
        <f>H16*POWER((($C$7-$P$7)/LN(($C$7-$T$7)/($P$7-$T$7))/49.833),#REF!)*I$14</f>
        <v>#VALUE!</v>
      </c>
      <c r="J16" s="248"/>
      <c r="K16" s="247">
        <v>45.56</v>
      </c>
      <c r="L16" s="248" t="e">
        <f>K16*POWER((($C$7-$P$7)/LN(($C$7-$T$7)/($P$7-$T$7))/49.833),#REF!)*L$14</f>
        <v>#VALUE!</v>
      </c>
      <c r="M16" s="248"/>
      <c r="N16" s="247">
        <v>55.98</v>
      </c>
      <c r="O16" s="248" t="e">
        <f>N16*POWER((($C$7-$P$7)/LN(($C$7-$T$7)/($P$7-$T$7))/49.833),#REF!)*O$14</f>
        <v>#VALUE!</v>
      </c>
      <c r="P16" s="248"/>
      <c r="Q16" s="247">
        <v>66.39</v>
      </c>
      <c r="R16" s="248" t="e">
        <f>Q16*POWER((($C$7-$P$7)/LN(($C$7-$T$7)/($P$7-$T$7))/49.833),#REF!)*R$14</f>
        <v>#VALUE!</v>
      </c>
      <c r="S16" s="249"/>
      <c r="U16" s="262"/>
    </row>
    <row r="17" spans="1:21" ht="12.75" hidden="1" customHeight="1" x14ac:dyDescent="0.2">
      <c r="A17" s="361"/>
      <c r="D17" s="350">
        <v>350</v>
      </c>
      <c r="E17" s="247">
        <v>28.96</v>
      </c>
      <c r="F17" s="248" t="e">
        <f>E17*POWER((($C$7-$P$7)/LN(($C$7-$T$7)/($P$7-$T$7))/49.833),#REF!)*F$14</f>
        <v>#VALUE!</v>
      </c>
      <c r="G17" s="248"/>
      <c r="H17" s="247">
        <v>40.5</v>
      </c>
      <c r="I17" s="248" t="e">
        <f>H17*POWER((($C$7-$P$7)/LN(($C$7-$T$7)/($P$7-$T$7))/49.833),#REF!)*I$14</f>
        <v>#VALUE!</v>
      </c>
      <c r="J17" s="248"/>
      <c r="K17" s="247">
        <v>52.04</v>
      </c>
      <c r="L17" s="248" t="e">
        <f>K17*POWER((($C$7-$P$7)/LN(($C$7-$T$7)/($P$7-$T$7))/49.833),#REF!)*L$14</f>
        <v>#VALUE!</v>
      </c>
      <c r="M17" s="248"/>
      <c r="N17" s="247">
        <v>63.99</v>
      </c>
      <c r="O17" s="248" t="e">
        <f>N17*POWER((($C$7-$P$7)/LN(($C$7-$T$7)/($P$7-$T$7))/49.833),#REF!)*O$14</f>
        <v>#VALUE!</v>
      </c>
      <c r="P17" s="248"/>
      <c r="Q17" s="247">
        <v>75.930000000000007</v>
      </c>
      <c r="R17" s="248" t="e">
        <f>Q17*POWER((($C$7-$P$7)/LN(($C$7-$T$7)/($P$7-$T$7))/49.833),#REF!)*R$14</f>
        <v>#VALUE!</v>
      </c>
      <c r="S17" s="249"/>
      <c r="U17" s="262"/>
    </row>
    <row r="18" spans="1:21" ht="12.75" hidden="1" customHeight="1" x14ac:dyDescent="0.2">
      <c r="A18" s="361"/>
      <c r="D18" s="350">
        <v>400</v>
      </c>
      <c r="E18" s="247">
        <v>32.630000000000003</v>
      </c>
      <c r="F18" s="248" t="e">
        <f>E18*POWER((($C$7-$P$7)/LN(($C$7-$T$7)/($P$7-$T$7))/49.833),#REF!)*F$14</f>
        <v>#VALUE!</v>
      </c>
      <c r="G18" s="248"/>
      <c r="H18" s="247">
        <v>45.52</v>
      </c>
      <c r="I18" s="248" t="e">
        <f>H18*POWER((($C$7-$P$7)/LN(($C$7-$T$7)/($P$7-$T$7))/49.833),#REF!)*I$14</f>
        <v>#VALUE!</v>
      </c>
      <c r="J18" s="248"/>
      <c r="K18" s="247">
        <v>58.4</v>
      </c>
      <c r="L18" s="248" t="e">
        <f>K18*POWER((($C$7-$P$7)/LN(($C$7-$T$7)/($P$7-$T$7))/49.833),#REF!)*L$14</f>
        <v>#VALUE!</v>
      </c>
      <c r="M18" s="248"/>
      <c r="N18" s="247">
        <v>71.87</v>
      </c>
      <c r="O18" s="248" t="e">
        <f>N18*POWER((($C$7-$P$7)/LN(($C$7-$T$7)/($P$7-$T$7))/49.833),#REF!)*O$14</f>
        <v>#VALUE!</v>
      </c>
      <c r="P18" s="248"/>
      <c r="Q18" s="247">
        <v>85.33</v>
      </c>
      <c r="R18" s="248" t="e">
        <f>Q18*POWER((($C$7-$P$7)/LN(($C$7-$T$7)/($P$7-$T$7))/49.833),#REF!)*R$14</f>
        <v>#VALUE!</v>
      </c>
      <c r="S18" s="249"/>
      <c r="U18" s="262"/>
    </row>
    <row r="19" spans="1:21" ht="12.75" hidden="1" customHeight="1" x14ac:dyDescent="0.2">
      <c r="A19" s="361"/>
      <c r="D19" s="350">
        <v>450</v>
      </c>
      <c r="E19" s="247">
        <v>36.26</v>
      </c>
      <c r="F19" s="248" t="e">
        <f>E19*POWER((($C$7-$P$7)/LN(($C$7-$T$7)/($P$7-$T$7))/49.833),#REF!)*F$14</f>
        <v>#VALUE!</v>
      </c>
      <c r="G19" s="248"/>
      <c r="H19" s="247">
        <v>50.47</v>
      </c>
      <c r="I19" s="248" t="e">
        <f>H19*POWER((($C$7-$P$7)/LN(($C$7-$T$7)/($P$7-$T$7))/49.833),#REF!)*I$14</f>
        <v>#VALUE!</v>
      </c>
      <c r="J19" s="248"/>
      <c r="K19" s="247">
        <v>64.680000000000007</v>
      </c>
      <c r="L19" s="248" t="e">
        <f>K19*POWER((($C$7-$P$7)/LN(($C$7-$T$7)/($P$7-$T$7))/49.833),#REF!)*L$14</f>
        <v>#VALUE!</v>
      </c>
      <c r="M19" s="248"/>
      <c r="N19" s="247">
        <v>79.64</v>
      </c>
      <c r="O19" s="248" t="e">
        <f>N19*POWER((($C$7-$P$7)/LN(($C$7-$T$7)/($P$7-$T$7))/49.833),#REF!)*O$14</f>
        <v>#VALUE!</v>
      </c>
      <c r="P19" s="248"/>
      <c r="Q19" s="247">
        <v>94.6</v>
      </c>
      <c r="R19" s="248" t="e">
        <f>Q19*POWER((($C$7-$P$7)/LN(($C$7-$T$7)/($P$7-$T$7))/49.833),#REF!)*R$14</f>
        <v>#VALUE!</v>
      </c>
      <c r="S19" s="249"/>
      <c r="U19" s="262"/>
    </row>
    <row r="20" spans="1:21" ht="12.75" hidden="1" customHeight="1" x14ac:dyDescent="0.2">
      <c r="A20" s="361"/>
      <c r="D20" s="351">
        <v>500</v>
      </c>
      <c r="E20" s="251">
        <v>39.869999999999997</v>
      </c>
      <c r="F20" s="252" t="e">
        <f>E20*POWER((($C$7-$P$7)/LN(($C$7-$T$7)/($P$7-$T$7))/49.833),#REF!)*F$14</f>
        <v>#VALUE!</v>
      </c>
      <c r="G20" s="252"/>
      <c r="H20" s="251">
        <v>55.38</v>
      </c>
      <c r="I20" s="252" t="e">
        <f>H20*POWER((($C$7-$P$7)/LN(($C$7-$T$7)/($P$7-$T$7))/49.833),#REF!)*I$14</f>
        <v>#VALUE!</v>
      </c>
      <c r="J20" s="252"/>
      <c r="K20" s="251">
        <v>70.88</v>
      </c>
      <c r="L20" s="252" t="e">
        <f>K20*POWER((($C$7-$P$7)/LN(($C$7-$T$7)/($P$7-$T$7))/49.833),#REF!)*L$14</f>
        <v>#VALUE!</v>
      </c>
      <c r="M20" s="252"/>
      <c r="N20" s="251">
        <v>87.32</v>
      </c>
      <c r="O20" s="252" t="e">
        <f>N20*POWER((($C$7-$P$7)/LN(($C$7-$T$7)/($P$7-$T$7))/49.833),#REF!)*O$14</f>
        <v>#VALUE!</v>
      </c>
      <c r="P20" s="252"/>
      <c r="Q20" s="251">
        <v>103.76</v>
      </c>
      <c r="R20" s="252" t="e">
        <f>Q20*POWER((($C$7-$P$7)/LN(($C$7-$T$7)/($P$7-$T$7))/49.833),#REF!)*R$14</f>
        <v>#VALUE!</v>
      </c>
      <c r="S20" s="253"/>
      <c r="U20" s="262"/>
    </row>
    <row r="21" spans="1:21" ht="12.75" hidden="1" customHeight="1" x14ac:dyDescent="0.2">
      <c r="A21" s="361"/>
      <c r="D21" s="352">
        <v>550</v>
      </c>
      <c r="E21" s="255">
        <v>43.46</v>
      </c>
      <c r="F21" s="256" t="e">
        <f>E21*POWER((($C$7-$P$7)/LN(($C$7-$T$7)/($P$7-$T$7))/49.833),#REF!)*F$14</f>
        <v>#VALUE!</v>
      </c>
      <c r="G21" s="256"/>
      <c r="H21" s="255">
        <v>60.25</v>
      </c>
      <c r="I21" s="256" t="e">
        <f>H21*POWER((($C$7-$P$7)/LN(($C$7-$T$7)/($P$7-$T$7))/49.833),#REF!)*I$14</f>
        <v>#VALUE!</v>
      </c>
      <c r="J21" s="256"/>
      <c r="K21" s="255">
        <v>77.03</v>
      </c>
      <c r="L21" s="256" t="e">
        <f>K21*POWER((($C$7-$P$7)/LN(($C$7-$T$7)/($P$7-$T$7))/49.833),#REF!)*L$14</f>
        <v>#VALUE!</v>
      </c>
      <c r="M21" s="256"/>
      <c r="N21" s="255">
        <v>94.93</v>
      </c>
      <c r="O21" s="256" t="e">
        <f>N21*POWER((($C$7-$P$7)/LN(($C$7-$T$7)/($P$7-$T$7))/49.833),#REF!)*O$14</f>
        <v>#VALUE!</v>
      </c>
      <c r="P21" s="256"/>
      <c r="Q21" s="255">
        <v>112.83</v>
      </c>
      <c r="R21" s="256" t="e">
        <f>Q21*POWER((($C$7-$P$7)/LN(($C$7-$T$7)/($P$7-$T$7))/49.833),#REF!)*R$14</f>
        <v>#VALUE!</v>
      </c>
      <c r="S21" s="257"/>
      <c r="U21" s="262"/>
    </row>
    <row r="22" spans="1:21" ht="12.75" hidden="1" customHeight="1" x14ac:dyDescent="0.2">
      <c r="A22" s="361"/>
      <c r="D22" s="350">
        <v>600</v>
      </c>
      <c r="E22" s="247">
        <v>47.02</v>
      </c>
      <c r="F22" s="248" t="e">
        <f>E22*POWER((($C$7-$P$7)/LN(($C$7-$T$7)/($P$7-$T$7))/49.833),#REF!)*F$14</f>
        <v>#VALUE!</v>
      </c>
      <c r="G22" s="248"/>
      <c r="H22" s="247">
        <v>65.069999999999993</v>
      </c>
      <c r="I22" s="248" t="e">
        <f>H22*POWER((($C$7-$P$7)/LN(($C$7-$T$7)/($P$7-$T$7))/49.833),#REF!)*I$14</f>
        <v>#VALUE!</v>
      </c>
      <c r="J22" s="248"/>
      <c r="K22" s="258">
        <v>83.12</v>
      </c>
      <c r="L22" s="248" t="e">
        <f>K22*POWER((($C$7-$P$7)/LN(($C$7-$T$7)/($P$7-$T$7))/49.833),#REF!)*L$14</f>
        <v>#VALUE!</v>
      </c>
      <c r="M22" s="248"/>
      <c r="N22" s="247">
        <v>102.48</v>
      </c>
      <c r="O22" s="248" t="e">
        <f>N22*POWER((($C$7-$P$7)/LN(($C$7-$T$7)/($P$7-$T$7))/49.833),#REF!)*O$14</f>
        <v>#VALUE!</v>
      </c>
      <c r="P22" s="248"/>
      <c r="Q22" s="247">
        <v>121.83</v>
      </c>
      <c r="R22" s="248" t="e">
        <f>Q22*POWER((($C$7-$P$7)/LN(($C$7-$T$7)/($P$7-$T$7))/49.833),#REF!)*R$14</f>
        <v>#VALUE!</v>
      </c>
      <c r="S22" s="249"/>
      <c r="U22" s="262"/>
    </row>
    <row r="23" spans="1:21" ht="12.75" hidden="1" customHeight="1" x14ac:dyDescent="0.2">
      <c r="A23" s="361"/>
      <c r="D23" s="350">
        <v>750</v>
      </c>
      <c r="E23" s="247">
        <v>57.65</v>
      </c>
      <c r="F23" s="248" t="e">
        <f>E23*POWER((($C$7-$P$7)/LN(($C$7-$T$7)/($P$7-$T$7))/49.833),#REF!)*F$14</f>
        <v>#VALUE!</v>
      </c>
      <c r="G23" s="248"/>
      <c r="H23" s="247">
        <v>79.400000000000006</v>
      </c>
      <c r="I23" s="248" t="e">
        <f>H23*POWER((($C$7-$P$7)/LN(($C$7-$T$7)/($P$7-$T$7))/49.833),#REF!)*I$14</f>
        <v>#VALUE!</v>
      </c>
      <c r="J23" s="248"/>
      <c r="K23" s="247">
        <v>101.15</v>
      </c>
      <c r="L23" s="248" t="e">
        <f>K23*POWER((($C$7-$P$7)/LN(($C$7-$T$7)/($P$7-$T$7))/49.833),#REF!)*L$14</f>
        <v>#VALUE!</v>
      </c>
      <c r="M23" s="248"/>
      <c r="N23" s="247">
        <v>124.8</v>
      </c>
      <c r="O23" s="248" t="e">
        <f>N23*POWER((($C$7-$P$7)/LN(($C$7-$T$7)/($P$7-$T$7))/49.833),#REF!)*O$14</f>
        <v>#VALUE!</v>
      </c>
      <c r="P23" s="248"/>
      <c r="Q23" s="247">
        <v>148.44999999999999</v>
      </c>
      <c r="R23" s="248" t="e">
        <f>Q23*POWER((($C$7-$P$7)/LN(($C$7-$T$7)/($P$7-$T$7))/49.833),#REF!)*R$14</f>
        <v>#VALUE!</v>
      </c>
      <c r="S23" s="249"/>
      <c r="U23" s="262"/>
    </row>
    <row r="24" spans="1:21" ht="12.75" hidden="1" customHeight="1" x14ac:dyDescent="0.2">
      <c r="A24" s="361"/>
      <c r="D24" s="350">
        <v>900</v>
      </c>
      <c r="E24" s="247">
        <v>68.22</v>
      </c>
      <c r="F24" s="248" t="e">
        <f>E24*POWER((($C$7-$P$7)/LN(($C$7-$T$7)/($P$7-$T$7))/49.833),#REF!)*F$14</f>
        <v>#VALUE!</v>
      </c>
      <c r="G24" s="248"/>
      <c r="H24" s="247">
        <v>93.57</v>
      </c>
      <c r="I24" s="248" t="e">
        <f>H24*POWER((($C$7-$P$7)/LN(($C$7-$T$7)/($P$7-$T$7))/49.833),#REF!)*I$14</f>
        <v>#VALUE!</v>
      </c>
      <c r="J24" s="248"/>
      <c r="K24" s="258">
        <v>118.92</v>
      </c>
      <c r="L24" s="248" t="e">
        <f>K24*POWER((($C$7-$P$7)/LN(($C$7-$T$7)/($P$7-$T$7))/49.833),#REF!)*L$14</f>
        <v>#VALUE!</v>
      </c>
      <c r="M24" s="248"/>
      <c r="N24" s="247">
        <v>146.79</v>
      </c>
      <c r="O24" s="248" t="e">
        <f>N24*POWER((($C$7-$P$7)/LN(($C$7-$T$7)/($P$7-$T$7))/49.833),#REF!)*O$14</f>
        <v>#VALUE!</v>
      </c>
      <c r="P24" s="248"/>
      <c r="Q24" s="247">
        <v>174.65</v>
      </c>
      <c r="R24" s="248" t="e">
        <f>Q24*POWER((($C$7-$P$7)/LN(($C$7-$T$7)/($P$7-$T$7))/49.833),#REF!)*R$14</f>
        <v>#VALUE!</v>
      </c>
      <c r="S24" s="249"/>
      <c r="U24" s="262"/>
    </row>
    <row r="25" spans="1:21" ht="12.75" hidden="1" customHeight="1" x14ac:dyDescent="0.2">
      <c r="A25" s="361"/>
      <c r="D25" s="351">
        <v>1000</v>
      </c>
      <c r="E25" s="251">
        <v>75.260000000000005</v>
      </c>
      <c r="F25" s="252" t="e">
        <f>E25*POWER((($C$7-$P$7)/LN(($C$7-$T$7)/($P$7-$T$7))/49.833),#REF!)*F$14</f>
        <v>#VALUE!</v>
      </c>
      <c r="G25" s="252"/>
      <c r="H25" s="251">
        <v>102.97</v>
      </c>
      <c r="I25" s="252" t="e">
        <f>H25*POWER((($C$7-$P$7)/LN(($C$7-$T$7)/($P$7-$T$7))/49.833),#REF!)*I$14</f>
        <v>#VALUE!</v>
      </c>
      <c r="J25" s="252"/>
      <c r="K25" s="251">
        <v>130.66999999999999</v>
      </c>
      <c r="L25" s="252" t="e">
        <f>K25*POWER((($C$7-$P$7)/LN(($C$7-$T$7)/($P$7-$T$7))/49.833),#REF!)*L$14</f>
        <v>#VALUE!</v>
      </c>
      <c r="M25" s="252"/>
      <c r="N25" s="251">
        <v>161.31</v>
      </c>
      <c r="O25" s="252" t="e">
        <f>N25*POWER((($C$7-$P$7)/LN(($C$7-$T$7)/($P$7-$T$7))/49.833),#REF!)*O$14</f>
        <v>#VALUE!</v>
      </c>
      <c r="P25" s="252"/>
      <c r="Q25" s="251">
        <v>191.95</v>
      </c>
      <c r="R25" s="252" t="e">
        <f>Q25*POWER((($C$7-$P$7)/LN(($C$7-$T$7)/($P$7-$T$7))/49.833),#REF!)*R$14</f>
        <v>#VALUE!</v>
      </c>
      <c r="S25" s="253"/>
      <c r="U25" s="262"/>
    </row>
    <row r="26" spans="1:21" ht="12.75" hidden="1" customHeight="1" x14ac:dyDescent="0.2">
      <c r="A26" s="361"/>
      <c r="D26" s="352">
        <v>1100</v>
      </c>
      <c r="E26" s="255">
        <v>82.3</v>
      </c>
      <c r="F26" s="256" t="e">
        <f>E26*POWER((($C$7-$P$7)/LN(($C$7-$T$7)/($P$7-$T$7))/49.833),#REF!)*F$14</f>
        <v>#VALUE!</v>
      </c>
      <c r="G26" s="256"/>
      <c r="H26" s="255">
        <v>112.34</v>
      </c>
      <c r="I26" s="256" t="e">
        <f>H26*POWER((($C$7-$P$7)/LN(($C$7-$T$7)/($P$7-$T$7))/49.833),#REF!)*I$14</f>
        <v>#VALUE!</v>
      </c>
      <c r="J26" s="256"/>
      <c r="K26" s="255">
        <v>142.38</v>
      </c>
      <c r="L26" s="256" t="e">
        <f>K26*POWER((($C$7-$P$7)/LN(($C$7-$T$7)/($P$7-$T$7))/49.833),#REF!)*L$14</f>
        <v>#VALUE!</v>
      </c>
      <c r="M26" s="256"/>
      <c r="N26" s="255">
        <v>175.77</v>
      </c>
      <c r="O26" s="256" t="e">
        <f>N26*POWER((($C$7-$P$7)/LN(($C$7-$T$7)/($P$7-$T$7))/49.833),#REF!)*O$14</f>
        <v>#VALUE!</v>
      </c>
      <c r="P26" s="256"/>
      <c r="Q26" s="255">
        <v>209.16</v>
      </c>
      <c r="R26" s="256" t="e">
        <f>Q26*POWER((($C$7-$P$7)/LN(($C$7-$T$7)/($P$7-$T$7))/49.833),#REF!)*R$14</f>
        <v>#VALUE!</v>
      </c>
      <c r="S26" s="257"/>
      <c r="U26" s="262"/>
    </row>
    <row r="27" spans="1:21" ht="12.75" hidden="1" customHeight="1" x14ac:dyDescent="0.2">
      <c r="A27" s="361"/>
      <c r="D27" s="350">
        <v>1200</v>
      </c>
      <c r="E27" s="247">
        <v>89.35</v>
      </c>
      <c r="F27" s="248" t="e">
        <f>E27*POWER((($C$7-$P$7)/LN(($C$7-$T$7)/($P$7-$T$7))/49.833),#REF!)*F$14</f>
        <v>#VALUE!</v>
      </c>
      <c r="G27" s="248"/>
      <c r="H27" s="247">
        <v>121.7</v>
      </c>
      <c r="I27" s="248" t="e">
        <f>H27*POWER((($C$7-$P$7)/LN(($C$7-$T$7)/($P$7-$T$7))/49.833),#REF!)*I$14</f>
        <v>#VALUE!</v>
      </c>
      <c r="J27" s="248"/>
      <c r="K27" s="247">
        <v>154.04</v>
      </c>
      <c r="L27" s="248" t="e">
        <f>K27*POWER((($C$7-$P$7)/LN(($C$7-$T$7)/($P$7-$T$7))/49.833),#REF!)*L$14</f>
        <v>#VALUE!</v>
      </c>
      <c r="M27" s="248"/>
      <c r="N27" s="247">
        <v>190.17</v>
      </c>
      <c r="O27" s="248" t="e">
        <f>N27*POWER((($C$7-$P$7)/LN(($C$7-$T$7)/($P$7-$T$7))/49.833),#REF!)*O$14</f>
        <v>#VALUE!</v>
      </c>
      <c r="P27" s="248"/>
      <c r="Q27" s="247">
        <v>226.29</v>
      </c>
      <c r="R27" s="248" t="e">
        <f>Q27*POWER((($C$7-$P$7)/LN(($C$7-$T$7)/($P$7-$T$7))/49.833),#REF!)*R$14</f>
        <v>#VALUE!</v>
      </c>
      <c r="S27" s="249"/>
      <c r="U27" s="262"/>
    </row>
    <row r="28" spans="1:21" ht="12.75" hidden="1" customHeight="1" x14ac:dyDescent="0.2">
      <c r="A28" s="361"/>
      <c r="D28" s="350">
        <v>1500</v>
      </c>
      <c r="E28" s="247">
        <v>110.64</v>
      </c>
      <c r="F28" s="248" t="e">
        <f>E28*POWER((($C$7-$P$7)/LN(($C$7-$T$7)/($P$7-$T$7))/49.833),#REF!)*F$14</f>
        <v>#VALUE!</v>
      </c>
      <c r="G28" s="248"/>
      <c r="H28" s="247">
        <v>149.80000000000001</v>
      </c>
      <c r="I28" s="248" t="e">
        <f>H28*POWER((($C$7-$P$7)/LN(($C$7-$T$7)/($P$7-$T$7))/49.833),#REF!)*I$14</f>
        <v>#VALUE!</v>
      </c>
      <c r="J28" s="248"/>
      <c r="K28" s="247">
        <v>188.95</v>
      </c>
      <c r="L28" s="248" t="e">
        <f>K28*POWER((($C$7-$P$7)/LN(($C$7-$T$7)/($P$7-$T$7))/49.833),#REF!)*L$14</f>
        <v>#VALUE!</v>
      </c>
      <c r="M28" s="248"/>
      <c r="N28" s="247">
        <v>233.18</v>
      </c>
      <c r="O28" s="248" t="e">
        <f>N28*POWER((($C$7-$P$7)/LN(($C$7-$T$7)/($P$7-$T$7))/49.833),#REF!)*O$14</f>
        <v>#VALUE!</v>
      </c>
      <c r="P28" s="248"/>
      <c r="Q28" s="247">
        <v>277.41000000000003</v>
      </c>
      <c r="R28" s="248" t="e">
        <f>Q28*POWER((($C$7-$P$7)/LN(($C$7-$T$7)/($P$7-$T$7))/49.833),#REF!)*R$14</f>
        <v>#VALUE!</v>
      </c>
      <c r="S28" s="249"/>
      <c r="U28" s="262"/>
    </row>
    <row r="29" spans="1:21" ht="12.75" hidden="1" customHeight="1" x14ac:dyDescent="0.2">
      <c r="A29" s="361"/>
      <c r="D29" s="350">
        <v>1800</v>
      </c>
      <c r="E29" s="247">
        <v>132.22999999999999</v>
      </c>
      <c r="F29" s="248" t="e">
        <f>E29*POWER((($C$7-$P$7)/LN(($C$7-$T$7)/($P$7-$T$7))/49.833),#REF!)*F$14</f>
        <v>#VALUE!</v>
      </c>
      <c r="G29" s="248"/>
      <c r="H29" s="247">
        <v>178.08</v>
      </c>
      <c r="I29" s="248" t="e">
        <f>H29*POWER((($C$7-$P$7)/LN(($C$7-$T$7)/($P$7-$T$7))/49.833),#REF!)*I$14</f>
        <v>#VALUE!</v>
      </c>
      <c r="J29" s="248"/>
      <c r="K29" s="247">
        <v>223.92</v>
      </c>
      <c r="L29" s="248" t="e">
        <f>K29*POWER((($C$7-$P$7)/LN(($C$7-$T$7)/($P$7-$T$7))/49.833),#REF!)*L$14</f>
        <v>#VALUE!</v>
      </c>
      <c r="M29" s="248"/>
      <c r="N29" s="247">
        <v>276.14</v>
      </c>
      <c r="O29" s="248" t="e">
        <f>N29*POWER((($C$7-$P$7)/LN(($C$7-$T$7)/($P$7-$T$7))/49.833),#REF!)*O$14</f>
        <v>#VALUE!</v>
      </c>
      <c r="P29" s="248"/>
      <c r="Q29" s="247">
        <v>328.35</v>
      </c>
      <c r="R29" s="248" t="e">
        <f>Q29*POWER((($C$7-$P$7)/LN(($C$7-$T$7)/($P$7-$T$7))/49.833),#REF!)*R$14</f>
        <v>#VALUE!</v>
      </c>
      <c r="S29" s="249"/>
      <c r="U29" s="262"/>
    </row>
    <row r="30" spans="1:21" ht="12.75" hidden="1" customHeight="1" x14ac:dyDescent="0.2">
      <c r="A30" s="361"/>
      <c r="D30" s="351">
        <v>2000</v>
      </c>
      <c r="E30" s="251">
        <v>146.83000000000001</v>
      </c>
      <c r="F30" s="252" t="e">
        <f>E30*POWER((($C$7-$P$7)/LN(($C$7-$T$7)/($P$7-$T$7))/49.833),#REF!)*F$14</f>
        <v>#VALUE!</v>
      </c>
      <c r="G30" s="252"/>
      <c r="H30" s="251">
        <v>197.1</v>
      </c>
      <c r="I30" s="252" t="e">
        <f>H30*POWER((($C$7-$P$7)/LN(($C$7-$T$7)/($P$7-$T$7))/49.833),#REF!)*I$14</f>
        <v>#VALUE!</v>
      </c>
      <c r="J30" s="252"/>
      <c r="K30" s="251">
        <v>247.36</v>
      </c>
      <c r="L30" s="252" t="e">
        <f>K30*POWER((($C$7-$P$7)/LN(($C$7-$T$7)/($P$7-$T$7))/49.833),#REF!)*L$14</f>
        <v>#VALUE!</v>
      </c>
      <c r="M30" s="252"/>
      <c r="N30" s="251">
        <v>304.85000000000002</v>
      </c>
      <c r="O30" s="252" t="e">
        <f>N30*POWER((($C$7-$P$7)/LN(($C$7-$T$7)/($P$7-$T$7))/49.833),#REF!)*O$14</f>
        <v>#VALUE!</v>
      </c>
      <c r="P30" s="252"/>
      <c r="Q30" s="251">
        <v>362.34</v>
      </c>
      <c r="R30" s="252" t="e">
        <f>Q30*POWER((($C$7-$P$7)/LN(($C$7-$T$7)/($P$7-$T$7))/49.833),#REF!)*R$14</f>
        <v>#VALUE!</v>
      </c>
      <c r="S30" s="253"/>
      <c r="U30" s="262"/>
    </row>
    <row r="31" spans="1:21" ht="12.75" hidden="1" customHeight="1" x14ac:dyDescent="0.2">
      <c r="A31" s="361"/>
      <c r="D31" s="352">
        <v>2200</v>
      </c>
      <c r="E31" s="255">
        <v>161.63</v>
      </c>
      <c r="F31" s="256" t="e">
        <f>E31*POWER((($C$7-$P$7)/LN(($C$7-$T$7)/($P$7-$T$7))/49.833),#REF!)*F$14</f>
        <v>#VALUE!</v>
      </c>
      <c r="G31" s="256"/>
      <c r="H31" s="255">
        <v>216.28</v>
      </c>
      <c r="I31" s="256" t="e">
        <f>H31*POWER((($C$7-$P$7)/LN(($C$7-$T$7)/($P$7-$T$7))/49.833),#REF!)*I$14</f>
        <v>#VALUE!</v>
      </c>
      <c r="J31" s="256"/>
      <c r="K31" s="259">
        <v>270.93</v>
      </c>
      <c r="L31" s="256" t="e">
        <f>K31*POWER((($C$7-$P$7)/LN(($C$7-$T$7)/($P$7-$T$7))/49.833),#REF!)*L$14</f>
        <v>#VALUE!</v>
      </c>
      <c r="M31" s="256"/>
      <c r="N31" s="255">
        <v>333.68</v>
      </c>
      <c r="O31" s="256" t="e">
        <f>N31*POWER((($C$7-$P$7)/LN(($C$7-$T$7)/($P$7-$T$7))/49.833),#REF!)*O$14</f>
        <v>#VALUE!</v>
      </c>
      <c r="P31" s="256"/>
      <c r="Q31" s="255">
        <v>396.42</v>
      </c>
      <c r="R31" s="256" t="e">
        <f>Q31*POWER((($C$7-$P$7)/LN(($C$7-$T$7)/($P$7-$T$7))/49.833),#REF!)*R$14</f>
        <v>#VALUE!</v>
      </c>
      <c r="S31" s="257"/>
      <c r="U31" s="262"/>
    </row>
    <row r="32" spans="1:21" ht="12.75" hidden="1" customHeight="1" x14ac:dyDescent="0.2">
      <c r="A32" s="361"/>
      <c r="D32" s="350">
        <v>2500</v>
      </c>
      <c r="E32" s="247">
        <v>184.23</v>
      </c>
      <c r="F32" s="248" t="e">
        <f>E32*POWER((($C$7-$P$7)/LN(($C$7-$T$7)/($P$7-$T$7))/49.833),#REF!)*F$14</f>
        <v>#VALUE!</v>
      </c>
      <c r="G32" s="248"/>
      <c r="H32" s="247">
        <v>245.44</v>
      </c>
      <c r="I32" s="248" t="e">
        <f>H32*POWER((($C$7-$P$7)/LN(($C$7-$T$7)/($P$7-$T$7))/49.833),#REF!)*I$14</f>
        <v>#VALUE!</v>
      </c>
      <c r="J32" s="248"/>
      <c r="K32" s="258">
        <v>306.64</v>
      </c>
      <c r="L32" s="248" t="e">
        <f>K32*POWER((($C$7-$P$7)/LN(($C$7-$T$7)/($P$7-$T$7))/49.833),#REF!)*L$14</f>
        <v>#VALUE!</v>
      </c>
      <c r="M32" s="248"/>
      <c r="N32" s="247">
        <v>377.21</v>
      </c>
      <c r="O32" s="248" t="e">
        <f>N32*POWER((($C$7-$P$7)/LN(($C$7-$T$7)/($P$7-$T$7))/49.833),#REF!)*O$14</f>
        <v>#VALUE!</v>
      </c>
      <c r="P32" s="248"/>
      <c r="Q32" s="247">
        <v>447.78</v>
      </c>
      <c r="R32" s="248" t="e">
        <f>Q32*POWER((($C$7-$P$7)/LN(($C$7-$T$7)/($P$7-$T$7))/49.833),#REF!)*R$14</f>
        <v>#VALUE!</v>
      </c>
      <c r="S32" s="249"/>
      <c r="U32" s="262"/>
    </row>
    <row r="33" spans="1:21" ht="12.75" hidden="1" customHeight="1" x14ac:dyDescent="0.2">
      <c r="A33" s="361"/>
      <c r="D33" s="350">
        <v>2800</v>
      </c>
      <c r="E33" s="247">
        <v>207.36</v>
      </c>
      <c r="F33" s="248" t="e">
        <f>E33*POWER((($C$7-$P$7)/LN(($C$7-$T$7)/($P$7-$T$7))/49.833),#REF!)*F$14</f>
        <v>#VALUE!</v>
      </c>
      <c r="G33" s="248"/>
      <c r="H33" s="258">
        <v>275.08999999999997</v>
      </c>
      <c r="I33" s="248" t="e">
        <f>H33*POWER((($C$7-$P$7)/LN(($C$7-$T$7)/($P$7-$T$7))/49.833),#REF!)*I$14</f>
        <v>#VALUE!</v>
      </c>
      <c r="J33" s="248"/>
      <c r="K33" s="258">
        <v>342.82</v>
      </c>
      <c r="L33" s="248" t="e">
        <f>K33*POWER((($C$7-$P$7)/LN(($C$7-$T$7)/($P$7-$T$7))/49.833),#REF!)*L$14</f>
        <v>#VALUE!</v>
      </c>
      <c r="M33" s="248"/>
      <c r="N33" s="247">
        <v>421.18</v>
      </c>
      <c r="O33" s="248" t="e">
        <f>N33*POWER((($C$7-$P$7)/LN(($C$7-$T$7)/($P$7-$T$7))/49.833),#REF!)*O$14</f>
        <v>#VALUE!</v>
      </c>
      <c r="P33" s="248"/>
      <c r="Q33" s="247">
        <v>499.53</v>
      </c>
      <c r="R33" s="248" t="e">
        <f>Q33*POWER((($C$7-$P$7)/LN(($C$7-$T$7)/($P$7-$T$7))/49.833),#REF!)*R$14</f>
        <v>#VALUE!</v>
      </c>
      <c r="S33" s="249"/>
      <c r="U33" s="262"/>
    </row>
    <row r="34" spans="1:21" ht="12.75" hidden="1" customHeight="1" x14ac:dyDescent="0.2">
      <c r="A34" s="361"/>
      <c r="D34" s="351">
        <v>3000</v>
      </c>
      <c r="E34" s="251">
        <v>223.1</v>
      </c>
      <c r="F34" s="252" t="e">
        <f>E34*POWER((($C$7-$P$7)/LN(($C$7-$T$7)/($P$7-$T$7))/49.833),#REF!)*F$14</f>
        <v>#VALUE!</v>
      </c>
      <c r="G34" s="252"/>
      <c r="H34" s="260">
        <v>295.18</v>
      </c>
      <c r="I34" s="252" t="e">
        <f>H34*POWER((($C$7-$P$7)/LN(($C$7-$T$7)/($P$7-$T$7))/49.833),#REF!)*I$14</f>
        <v>#VALUE!</v>
      </c>
      <c r="J34" s="252"/>
      <c r="K34" s="260">
        <v>367.25</v>
      </c>
      <c r="L34" s="252" t="e">
        <f>K34*POWER((($C$7-$P$7)/LN(($C$7-$T$7)/($P$7-$T$7))/49.833),#REF!)*L$14</f>
        <v>#VALUE!</v>
      </c>
      <c r="M34" s="252"/>
      <c r="N34" s="251">
        <v>450.78</v>
      </c>
      <c r="O34" s="252" t="e">
        <f>N34*POWER((($C$7-$P$7)/LN(($C$7-$T$7)/($P$7-$T$7))/49.833),#REF!)*O$14</f>
        <v>#VALUE!</v>
      </c>
      <c r="P34" s="252"/>
      <c r="Q34" s="251">
        <v>534.29999999999995</v>
      </c>
      <c r="R34" s="252" t="e">
        <f>Q34*POWER((($C$7-$P$7)/LN(($C$7-$T$7)/($P$7-$T$7))/49.833),#REF!)*R$14</f>
        <v>#VALUE!</v>
      </c>
      <c r="S34" s="253"/>
      <c r="U34" s="262"/>
    </row>
    <row r="35" spans="1:21" ht="12.75" hidden="1" customHeight="1" x14ac:dyDescent="0.2">
      <c r="A35" s="361"/>
      <c r="D35" s="353"/>
      <c r="E35" s="371"/>
      <c r="F35" s="372"/>
      <c r="G35" s="372"/>
      <c r="H35" s="373"/>
      <c r="I35" s="374"/>
      <c r="J35" s="374"/>
      <c r="K35" s="373"/>
      <c r="L35" s="374"/>
      <c r="M35" s="374"/>
      <c r="N35" s="371"/>
      <c r="O35" s="372"/>
      <c r="P35" s="372"/>
      <c r="Q35" s="371"/>
      <c r="S35" s="261"/>
      <c r="U35" s="262"/>
    </row>
    <row r="36" spans="1:21" ht="12.75" hidden="1" customHeight="1" x14ac:dyDescent="0.2">
      <c r="A36" s="361"/>
      <c r="D36" s="354" t="s">
        <v>48</v>
      </c>
      <c r="E36" s="371"/>
      <c r="F36" s="372"/>
      <c r="G36" s="372"/>
      <c r="H36" s="373"/>
      <c r="I36" s="374"/>
      <c r="J36" s="374"/>
      <c r="K36" s="373"/>
      <c r="L36" s="374"/>
      <c r="M36" s="374"/>
      <c r="N36" s="371"/>
      <c r="O36" s="372"/>
      <c r="P36" s="372"/>
      <c r="Q36" s="371"/>
      <c r="S36" s="261"/>
      <c r="U36" s="262"/>
    </row>
    <row r="37" spans="1:21" ht="12.75" hidden="1" customHeight="1" x14ac:dyDescent="0.2">
      <c r="A37" s="361"/>
      <c r="D37" s="723" t="s">
        <v>59</v>
      </c>
      <c r="E37" s="723"/>
      <c r="F37" s="723"/>
      <c r="G37" s="723"/>
      <c r="H37" s="723"/>
      <c r="I37" s="723"/>
      <c r="J37" s="723"/>
      <c r="K37" s="723"/>
      <c r="L37" s="723"/>
      <c r="M37" s="723"/>
      <c r="N37" s="723"/>
      <c r="O37" s="723"/>
      <c r="P37" s="723"/>
      <c r="Q37" s="723"/>
      <c r="R37" s="375"/>
      <c r="S37" s="262"/>
      <c r="U37" s="262"/>
    </row>
    <row r="38" spans="1:21" ht="12.75" hidden="1" customHeight="1" x14ac:dyDescent="0.2">
      <c r="A38" s="361"/>
      <c r="D38" s="347" t="s">
        <v>49</v>
      </c>
      <c r="E38" s="232" t="s">
        <v>38</v>
      </c>
      <c r="F38" s="234" t="s">
        <v>40</v>
      </c>
      <c r="G38" s="234"/>
      <c r="H38" s="232" t="s">
        <v>38</v>
      </c>
      <c r="I38" s="234" t="s">
        <v>40</v>
      </c>
      <c r="J38" s="234"/>
      <c r="K38" s="232" t="s">
        <v>38</v>
      </c>
      <c r="L38" s="234" t="s">
        <v>40</v>
      </c>
      <c r="M38" s="234"/>
      <c r="N38" s="232" t="s">
        <v>38</v>
      </c>
      <c r="O38" s="234" t="s">
        <v>40</v>
      </c>
      <c r="P38" s="234"/>
      <c r="Q38" s="232" t="s">
        <v>38</v>
      </c>
      <c r="R38" s="234" t="s">
        <v>40</v>
      </c>
      <c r="S38" s="235"/>
      <c r="U38" s="262"/>
    </row>
    <row r="39" spans="1:21" ht="12.75" hidden="1" customHeight="1" x14ac:dyDescent="0.2">
      <c r="A39" s="361"/>
      <c r="D39" s="355"/>
      <c r="E39" s="724" t="s">
        <v>42</v>
      </c>
      <c r="F39" s="725"/>
      <c r="G39" s="294"/>
      <c r="H39" s="724" t="s">
        <v>43</v>
      </c>
      <c r="I39" s="725"/>
      <c r="J39" s="294"/>
      <c r="K39" s="724" t="s">
        <v>44</v>
      </c>
      <c r="L39" s="725"/>
      <c r="M39" s="294"/>
      <c r="N39" s="726" t="s">
        <v>45</v>
      </c>
      <c r="O39" s="727"/>
      <c r="P39" s="263"/>
      <c r="Q39" s="724" t="s">
        <v>46</v>
      </c>
      <c r="R39" s="728"/>
      <c r="S39" s="292"/>
      <c r="U39" s="262"/>
    </row>
    <row r="40" spans="1:21" ht="12.75" hidden="1" customHeight="1" x14ac:dyDescent="0.2">
      <c r="A40" s="361"/>
      <c r="D40" s="348" t="s">
        <v>47</v>
      </c>
      <c r="E40" s="236">
        <v>63</v>
      </c>
      <c r="F40" s="238">
        <f>$F$14</f>
        <v>104</v>
      </c>
      <c r="G40" s="238"/>
      <c r="H40" s="236">
        <v>101</v>
      </c>
      <c r="I40" s="264">
        <f>$F$14</f>
        <v>104</v>
      </c>
      <c r="J40" s="264"/>
      <c r="K40" s="236">
        <v>139</v>
      </c>
      <c r="L40" s="238">
        <f>$F$14</f>
        <v>104</v>
      </c>
      <c r="M40" s="238"/>
      <c r="N40" s="293">
        <v>177</v>
      </c>
      <c r="O40" s="238">
        <f>$F$14</f>
        <v>104</v>
      </c>
      <c r="P40" s="238"/>
      <c r="Q40" s="236">
        <v>215</v>
      </c>
      <c r="R40" s="238">
        <f>$F$14</f>
        <v>104</v>
      </c>
      <c r="S40" s="239"/>
      <c r="U40" s="262"/>
    </row>
    <row r="41" spans="1:21" ht="12.75" hidden="1" customHeight="1" x14ac:dyDescent="0.2">
      <c r="A41" s="361"/>
      <c r="D41" s="356">
        <v>265</v>
      </c>
      <c r="E41" s="265"/>
      <c r="F41" s="266"/>
      <c r="G41" s="267"/>
      <c r="H41" s="268"/>
      <c r="I41" s="269"/>
      <c r="J41" s="270"/>
      <c r="K41" s="268"/>
      <c r="L41" s="269"/>
      <c r="M41" s="270"/>
      <c r="N41" s="268"/>
      <c r="O41" s="269"/>
      <c r="P41" s="271"/>
      <c r="Q41" s="247">
        <v>58</v>
      </c>
      <c r="R41" s="272" t="e">
        <f>Q41*POWER((($C$7-$P$7)/LN(($C$7-$T$7)/($P$7-$T$7))/49.833),#REF!)*F$14</f>
        <v>#VALUE!</v>
      </c>
      <c r="S41" s="269"/>
      <c r="U41" s="262"/>
    </row>
    <row r="42" spans="1:21" ht="12.75" hidden="1" customHeight="1" x14ac:dyDescent="0.2">
      <c r="A42" s="361"/>
      <c r="D42" s="357">
        <v>365</v>
      </c>
      <c r="E42" s="273"/>
      <c r="F42" s="274"/>
      <c r="G42" s="376"/>
      <c r="H42" s="275">
        <v>42.01</v>
      </c>
      <c r="I42" s="276" t="e">
        <f>H42*POWER((($C$7-$P$7)/LN(($C$7-$T$7)/($P$7-$T$7))/49.833),#REF!)*I$14</f>
        <v>#VALUE!</v>
      </c>
      <c r="J42" s="276"/>
      <c r="K42" s="275">
        <v>53.96</v>
      </c>
      <c r="L42" s="276" t="e">
        <f>K42*POWER((($C$7-$P$7)/LN(($C$7-$T$7)/($P$7-$T$7))/49.833),#REF!)*L$14</f>
        <v>#VALUE!</v>
      </c>
      <c r="M42" s="276"/>
      <c r="N42" s="275">
        <v>66.36</v>
      </c>
      <c r="O42" s="276" t="e">
        <f>N42*POWER((($C$7-$P$7)/LN(($C$7-$T$7)/($P$7-$T$7))/49.833),#REF!)*O$14</f>
        <v>#VALUE!</v>
      </c>
      <c r="P42" s="276"/>
      <c r="Q42" s="275">
        <v>78.760000000000005</v>
      </c>
      <c r="R42" s="276" t="e">
        <f>Q42*POWER((($C$7-$P$7)/LN(($C$7-$T$7)/($P$7-$T$7))/49.833),#REF!)*R$14</f>
        <v>#VALUE!</v>
      </c>
      <c r="S42" s="277"/>
      <c r="U42" s="262"/>
    </row>
    <row r="43" spans="1:21" s="245" customFormat="1" ht="12.75" hidden="1" customHeight="1" x14ac:dyDescent="0.2">
      <c r="A43" s="286"/>
      <c r="D43" s="350">
        <v>415</v>
      </c>
      <c r="E43" s="278"/>
      <c r="F43" s="279"/>
      <c r="G43" s="280"/>
      <c r="H43" s="247">
        <v>47.01</v>
      </c>
      <c r="I43" s="281" t="e">
        <f>H43*POWER((($C$7-$P$7)/LN(($C$7-$T$7)/($P$7-$T$7))/49.833),#REF!)*I$14</f>
        <v>#VALUE!</v>
      </c>
      <c r="J43" s="281"/>
      <c r="K43" s="247">
        <v>60.29</v>
      </c>
      <c r="L43" s="281" t="e">
        <f>K43*POWER((($C$7-$P$7)/LN(($C$7-$T$7)/($P$7-$T$7))/49.833),#REF!)*L$14</f>
        <v>#VALUE!</v>
      </c>
      <c r="M43" s="281"/>
      <c r="N43" s="282"/>
      <c r="O43" s="283"/>
      <c r="P43" s="284"/>
      <c r="Q43" s="247">
        <v>88.12</v>
      </c>
      <c r="R43" s="281" t="e">
        <f>Q43*POWER((($C$7-$P$7)/LN(($C$7-$T$7)/($P$7-$T$7))/49.833),#REF!)*R$14</f>
        <v>#VALUE!</v>
      </c>
      <c r="S43" s="285"/>
      <c r="U43" s="288"/>
    </row>
    <row r="44" spans="1:21" ht="12.75" hidden="1" customHeight="1" x14ac:dyDescent="0.2">
      <c r="A44" s="361"/>
      <c r="D44" s="350">
        <v>565</v>
      </c>
      <c r="E44" s="247">
        <v>44.53</v>
      </c>
      <c r="F44" s="281" t="e">
        <f>E44*POWER((($C$7-$P$7)/LN(($C$7-$T$7)/($P$7-$T$7))/49.833),#REF!)*F$14</f>
        <v>#VALUE!</v>
      </c>
      <c r="G44" s="281"/>
      <c r="H44" s="247">
        <v>61.7</v>
      </c>
      <c r="I44" s="281" t="e">
        <f>H44*POWER((($C$7-$P$7)/LN(($C$7-$T$7)/($P$7-$T$7))/49.833),#REF!)*I$14</f>
        <v>#VALUE!</v>
      </c>
      <c r="J44" s="281"/>
      <c r="K44" s="247">
        <v>78.86</v>
      </c>
      <c r="L44" s="281" t="e">
        <f>K44*POWER((($C$7-$P$7)/LN(($C$7-$T$7)/($P$7-$T$7))/49.833),#REF!)*L$14</f>
        <v>#VALUE!</v>
      </c>
      <c r="M44" s="281"/>
      <c r="N44" s="275">
        <v>97.2</v>
      </c>
      <c r="O44" s="276" t="e">
        <f>N44*POWER((($C$7-$P$7)/LN(($C$7-$T$7)/($P$7-$T$7))/49.833),#REF!)*O$14</f>
        <v>#VALUE!</v>
      </c>
      <c r="P44" s="276"/>
      <c r="Q44" s="247">
        <v>115.54</v>
      </c>
      <c r="R44" s="281" t="e">
        <f>Q44*POWER((($C$7-$P$7)/LN(($C$7-$T$7)/($P$7-$T$7))/49.833),#REF!)*R$14</f>
        <v>#VALUE!</v>
      </c>
      <c r="S44" s="285"/>
      <c r="U44" s="262"/>
    </row>
    <row r="45" spans="1:21" s="240" customFormat="1" ht="12.75" hidden="1" customHeight="1" x14ac:dyDescent="0.2">
      <c r="A45" s="369"/>
      <c r="D45" s="357">
        <v>665</v>
      </c>
      <c r="E45" s="275">
        <v>51.64</v>
      </c>
      <c r="F45" s="276" t="e">
        <f>E45*POWER((($C$7-$P$7)/LN(($C$7-$T$7)/($P$7-$T$7))/49.833),#REF!)*F$14</f>
        <v>#VALUE!</v>
      </c>
      <c r="G45" s="276"/>
      <c r="H45" s="275">
        <v>71.31</v>
      </c>
      <c r="I45" s="276" t="e">
        <f>H45*POWER((($C$7-$P$7)/LN(($C$7-$T$7)/($P$7-$T$7))/49.833),#REF!)*I$14</f>
        <v>#VALUE!</v>
      </c>
      <c r="J45" s="276"/>
      <c r="K45" s="275">
        <v>90.97</v>
      </c>
      <c r="L45" s="276" t="e">
        <f>K45*POWER((($C$7-$P$7)/LN(($C$7-$T$7)/($P$7-$T$7))/49.833),#REF!)*L$14</f>
        <v>#VALUE!</v>
      </c>
      <c r="M45" s="276"/>
      <c r="N45" s="275">
        <v>112.2</v>
      </c>
      <c r="O45" s="276" t="e">
        <f>N45*POWER((($C$7-$P$7)/LN(($C$7-$T$7)/($P$7-$T$7))/49.833),#REF!)*O$14</f>
        <v>#VALUE!</v>
      </c>
      <c r="P45" s="276"/>
      <c r="Q45" s="275">
        <v>133.41999999999999</v>
      </c>
      <c r="R45" s="276" t="e">
        <f>Q45*POWER((($C$7-$P$7)/LN(($C$7-$T$7)/($P$7-$T$7))/49.833),#REF!)*R$14</f>
        <v>#VALUE!</v>
      </c>
      <c r="S45" s="277"/>
      <c r="U45" s="370"/>
    </row>
    <row r="46" spans="1:21" ht="12.75" hidden="1" customHeight="1" x14ac:dyDescent="0.2">
      <c r="A46" s="361"/>
      <c r="D46" s="350">
        <v>965</v>
      </c>
      <c r="E46" s="247">
        <v>72.8</v>
      </c>
      <c r="F46" s="281" t="e">
        <f>E46*POWER((($C$7-$P$7)/LN(($C$7-$T$7)/($P$7-$T$7))/49.833),#REF!)*F$14</f>
        <v>#VALUE!</v>
      </c>
      <c r="G46" s="281"/>
      <c r="H46" s="247">
        <v>99.69</v>
      </c>
      <c r="I46" s="281" t="e">
        <f>H46*POWER((($C$7-$P$7)/LN(($C$7-$T$7)/($P$7-$T$7))/49.833),#REF!)*I$14</f>
        <v>#VALUE!</v>
      </c>
      <c r="J46" s="281"/>
      <c r="K46" s="247">
        <v>126.57</v>
      </c>
      <c r="L46" s="281" t="e">
        <f>K46*POWER((($C$7-$P$7)/LN(($C$7-$T$7)/($P$7-$T$7))/49.833),#REF!)*L$14</f>
        <v>#VALUE!</v>
      </c>
      <c r="M46" s="281"/>
      <c r="N46" s="282"/>
      <c r="O46" s="283"/>
      <c r="P46" s="284"/>
      <c r="Q46" s="247">
        <v>185.91</v>
      </c>
      <c r="R46" s="281" t="e">
        <f>Q46*POWER((($C$7-$P$7)/LN(($C$7-$T$7)/($P$7-$T$7))/49.833),#REF!)*R$14</f>
        <v>#VALUE!</v>
      </c>
      <c r="S46" s="285"/>
      <c r="U46" s="262"/>
    </row>
    <row r="47" spans="1:21" s="240" customFormat="1" ht="12.75" hidden="1" customHeight="1" x14ac:dyDescent="0.2">
      <c r="A47" s="369"/>
      <c r="D47" s="357">
        <v>1065</v>
      </c>
      <c r="E47" s="282"/>
      <c r="F47" s="283"/>
      <c r="G47" s="284"/>
      <c r="H47" s="275">
        <v>109.07</v>
      </c>
      <c r="I47" s="276" t="e">
        <f>H47*POWER((($C$7-$P$7)/LN(($C$7-$T$7)/($P$7-$T$7))/49.833),#REF!)*I$14</f>
        <v>#VALUE!</v>
      </c>
      <c r="J47" s="276"/>
      <c r="K47" s="275">
        <v>138.29</v>
      </c>
      <c r="L47" s="276" t="e">
        <f>K47*POWER((($C$7-$P$7)/LN(($C$7-$T$7)/($P$7-$T$7))/49.833),#REF!)*L$14</f>
        <v>#VALUE!</v>
      </c>
      <c r="M47" s="276"/>
      <c r="N47" s="275">
        <v>170.72</v>
      </c>
      <c r="O47" s="276" t="e">
        <f>N47*POWER((($C$7-$P$7)/LN(($C$7-$T$7)/($P$7-$T$7))/49.833),#REF!)*O$14</f>
        <v>#VALUE!</v>
      </c>
      <c r="P47" s="276"/>
      <c r="Q47" s="275">
        <v>203.15</v>
      </c>
      <c r="R47" s="276" t="e">
        <f>Q47*POWER((($C$7-$P$7)/LN(($C$7-$T$7)/($P$7-$T$7))/49.833),#REF!)*R$14</f>
        <v>#VALUE!</v>
      </c>
      <c r="S47" s="277"/>
      <c r="U47" s="370"/>
    </row>
    <row r="48" spans="1:21" ht="25.5" hidden="1" customHeight="1" x14ac:dyDescent="0.2">
      <c r="A48" s="361"/>
      <c r="S48" s="288"/>
      <c r="U48" s="262"/>
    </row>
    <row r="49" spans="1:21" ht="15.75" customHeight="1" x14ac:dyDescent="0.2">
      <c r="A49" s="361"/>
      <c r="E49" s="289" t="s">
        <v>38</v>
      </c>
      <c r="F49" s="290" t="s">
        <v>27</v>
      </c>
      <c r="G49" s="400" t="s">
        <v>60</v>
      </c>
      <c r="H49" s="400" t="s">
        <v>60</v>
      </c>
      <c r="I49" s="400" t="s">
        <v>60</v>
      </c>
      <c r="J49" s="400" t="s">
        <v>60</v>
      </c>
      <c r="K49" s="401" t="s">
        <v>60</v>
      </c>
      <c r="L49" s="401" t="s">
        <v>60</v>
      </c>
      <c r="M49" s="401" t="s">
        <v>60</v>
      </c>
      <c r="N49" s="401" t="s">
        <v>60</v>
      </c>
      <c r="O49" s="401" t="s">
        <v>60</v>
      </c>
      <c r="P49" s="401" t="s">
        <v>60</v>
      </c>
      <c r="Q49" s="401" t="s">
        <v>60</v>
      </c>
      <c r="R49" s="401" t="s">
        <v>60</v>
      </c>
      <c r="S49" s="401" t="s">
        <v>60</v>
      </c>
      <c r="U49" s="262"/>
    </row>
    <row r="50" spans="1:21" ht="21.75" customHeight="1" x14ac:dyDescent="0.2">
      <c r="A50" s="361"/>
      <c r="E50" s="291"/>
      <c r="F50" s="340"/>
      <c r="G50" s="394">
        <v>2</v>
      </c>
      <c r="H50" s="395" t="s">
        <v>43</v>
      </c>
      <c r="I50" s="395"/>
      <c r="J50" s="394">
        <v>3</v>
      </c>
      <c r="K50" s="396" t="s">
        <v>44</v>
      </c>
      <c r="L50" s="397"/>
      <c r="M50" s="398">
        <v>4</v>
      </c>
      <c r="N50" s="396" t="s">
        <v>45</v>
      </c>
      <c r="O50" s="397"/>
      <c r="P50" s="399">
        <v>5</v>
      </c>
      <c r="Q50" s="396" t="s">
        <v>46</v>
      </c>
      <c r="R50" s="397"/>
      <c r="S50" s="399">
        <v>6</v>
      </c>
      <c r="U50" s="262"/>
    </row>
    <row r="51" spans="1:21" ht="12" hidden="1" customHeight="1" x14ac:dyDescent="0.2">
      <c r="A51" s="361"/>
      <c r="D51" s="345"/>
      <c r="E51" s="298" t="s">
        <v>61</v>
      </c>
      <c r="G51" s="341"/>
      <c r="H51" s="342" t="s">
        <v>61</v>
      </c>
      <c r="I51" s="342">
        <f>$M$9</f>
        <v>1514</v>
      </c>
      <c r="J51" s="343">
        <f>$T$9</f>
        <v>5</v>
      </c>
      <c r="K51" s="304" t="s">
        <v>61</v>
      </c>
      <c r="L51" s="297">
        <f>$M$9</f>
        <v>1514</v>
      </c>
      <c r="M51" s="303">
        <f>$T$9</f>
        <v>5</v>
      </c>
      <c r="N51" s="296" t="s">
        <v>61</v>
      </c>
      <c r="O51" s="297">
        <f>$M$9</f>
        <v>1514</v>
      </c>
      <c r="P51" s="303">
        <f>$T$9</f>
        <v>5</v>
      </c>
      <c r="Q51" s="296" t="s">
        <v>61</v>
      </c>
      <c r="R51" s="297">
        <f>$M$9</f>
        <v>1514</v>
      </c>
      <c r="S51" s="303">
        <f>$T$9</f>
        <v>5</v>
      </c>
      <c r="U51" s="262"/>
    </row>
    <row r="52" spans="1:21" ht="36.75" customHeight="1" x14ac:dyDescent="0.2">
      <c r="A52" s="361"/>
      <c r="D52" s="344" t="s">
        <v>62</v>
      </c>
      <c r="E52" s="309"/>
      <c r="G52" s="305" t="s">
        <v>63</v>
      </c>
      <c r="H52" s="305" t="s">
        <v>63</v>
      </c>
      <c r="I52" s="305" t="s">
        <v>63</v>
      </c>
      <c r="J52" s="305" t="s">
        <v>63</v>
      </c>
      <c r="K52" s="305" t="s">
        <v>63</v>
      </c>
      <c r="L52" s="305" t="s">
        <v>63</v>
      </c>
      <c r="M52" s="305" t="s">
        <v>63</v>
      </c>
      <c r="N52" s="305" t="s">
        <v>63</v>
      </c>
      <c r="O52" s="305" t="s">
        <v>63</v>
      </c>
      <c r="P52" s="305" t="s">
        <v>63</v>
      </c>
      <c r="Q52" s="305" t="s">
        <v>63</v>
      </c>
      <c r="R52" s="305" t="s">
        <v>63</v>
      </c>
      <c r="S52" s="305" t="s">
        <v>63</v>
      </c>
      <c r="U52" s="262"/>
    </row>
    <row r="53" spans="1:21" ht="17.100000000000001" customHeight="1" x14ac:dyDescent="0.25">
      <c r="A53" s="361"/>
      <c r="D53" s="241">
        <v>155</v>
      </c>
      <c r="E53" s="299">
        <f t="shared" ref="E53:E72" si="0">E15/$D15</f>
        <v>8.1677419354838715E-2</v>
      </c>
      <c r="F53" s="306">
        <f t="shared" ref="F53:F72" si="1">M$9*E53</f>
        <v>123.65961290322582</v>
      </c>
      <c r="G53" s="414">
        <f t="shared" ref="G53:G72" si="2">T$9*F53*POWER((($C$7-$M$7)/LN(($C$7-$T$7)/($M$7-$T$7))/49.833),1.3)</f>
        <v>495.89530758939708</v>
      </c>
      <c r="H53" s="415">
        <f t="shared" ref="H53:H72" si="3">H15/$D15</f>
        <v>0.11296774193548388</v>
      </c>
      <c r="I53" s="414">
        <f t="shared" ref="I53:I72" si="4">I$51*H53</f>
        <v>171.0331612903226</v>
      </c>
      <c r="J53" s="414">
        <f t="shared" ref="J53:J72" si="5">J$51*I53*POWER((($C$7-$M$7)/LN(($C$7-$T$7)/($M$7-$T$7))/49.833),1.3)</f>
        <v>685.87099809560368</v>
      </c>
      <c r="K53" s="415">
        <f t="shared" ref="K53:K72" si="6">K15/$D15</f>
        <v>0.14729032258064514</v>
      </c>
      <c r="L53" s="414">
        <f t="shared" ref="L53:L72" si="7">L$51*K53</f>
        <v>222.99754838709674</v>
      </c>
      <c r="M53" s="414">
        <f t="shared" ref="M53:M72" si="8">M$51*L53*POWER((($C$7-$M$7)/LN(($C$7-$T$7)/($M$7-$T$7))/49.833),1.3)</f>
        <v>894.2567039704528</v>
      </c>
      <c r="N53" s="415">
        <f t="shared" ref="N53:N72" si="9">N15/$D15</f>
        <v>0.18522580645161291</v>
      </c>
      <c r="O53" s="414">
        <f t="shared" ref="O53:O72" si="10">O$51*N53</f>
        <v>280.43187096774193</v>
      </c>
      <c r="P53" s="414">
        <f t="shared" ref="P53:P72" si="11">P$51*O53*POWER((($C$7-$M$7)/LN(($C$7-$T$7)/($M$7-$T$7))/49.833),1.3)</f>
        <v>1124.5777473058126</v>
      </c>
      <c r="Q53" s="416">
        <f t="shared" ref="Q53:Q72" si="12">Q15/$D15</f>
        <v>0.22451612903225804</v>
      </c>
      <c r="R53" s="417">
        <f t="shared" ref="R53:R72" si="13">R$51*Q53</f>
        <v>339.91741935483867</v>
      </c>
      <c r="S53" s="414">
        <f t="shared" ref="S53:S72" si="14">S$51*R53*POWER((($C$7-$M$7)/LN(($C$7-$T$7)/($M$7-$T$7))/49.833),1.3)</f>
        <v>1363.1245421888639</v>
      </c>
      <c r="T53" s="377" t="b">
        <f>IF((M9&gt;=D53)*(M9&lt;=D54)=1,"hier")</f>
        <v>0</v>
      </c>
      <c r="U53" s="262"/>
    </row>
    <row r="54" spans="1:21" ht="17.100000000000001" customHeight="1" x14ac:dyDescent="0.25">
      <c r="A54" s="361"/>
      <c r="D54" s="246">
        <v>300</v>
      </c>
      <c r="E54" s="300">
        <f t="shared" si="0"/>
        <v>8.4133333333333324E-2</v>
      </c>
      <c r="F54" s="307">
        <f t="shared" si="1"/>
        <v>127.37786666666665</v>
      </c>
      <c r="G54" s="418">
        <f t="shared" si="2"/>
        <v>510.80611436314877</v>
      </c>
      <c r="H54" s="419">
        <f t="shared" si="3"/>
        <v>0.11799999999999999</v>
      </c>
      <c r="I54" s="418">
        <f t="shared" si="4"/>
        <v>178.65199999999999</v>
      </c>
      <c r="J54" s="418">
        <f t="shared" si="5"/>
        <v>716.42378955845743</v>
      </c>
      <c r="K54" s="419">
        <f t="shared" si="6"/>
        <v>0.15186666666666668</v>
      </c>
      <c r="L54" s="418">
        <f t="shared" si="7"/>
        <v>229.92613333333335</v>
      </c>
      <c r="M54" s="418">
        <f t="shared" si="8"/>
        <v>922.04146475376615</v>
      </c>
      <c r="N54" s="419">
        <f t="shared" si="9"/>
        <v>0.18659999999999999</v>
      </c>
      <c r="O54" s="418">
        <f t="shared" si="10"/>
        <v>282.51239999999996</v>
      </c>
      <c r="P54" s="418">
        <f t="shared" si="11"/>
        <v>1132.9210095898995</v>
      </c>
      <c r="Q54" s="420">
        <f t="shared" si="12"/>
        <v>0.2213</v>
      </c>
      <c r="R54" s="421">
        <f t="shared" si="13"/>
        <v>335.04820000000001</v>
      </c>
      <c r="S54" s="418">
        <f t="shared" si="14"/>
        <v>1343.5981748244631</v>
      </c>
      <c r="T54" s="377" t="b">
        <f>IF((M9&gt;=301)*(M9&lt;=D55)=1,"hier")</f>
        <v>0</v>
      </c>
      <c r="U54" s="262"/>
    </row>
    <row r="55" spans="1:21" ht="17.100000000000001" customHeight="1" x14ac:dyDescent="0.25">
      <c r="A55" s="361"/>
      <c r="D55" s="246">
        <v>350</v>
      </c>
      <c r="E55" s="300">
        <f t="shared" si="0"/>
        <v>8.2742857142857146E-2</v>
      </c>
      <c r="F55" s="307">
        <f t="shared" si="1"/>
        <v>125.27268571428571</v>
      </c>
      <c r="G55" s="418">
        <f t="shared" si="2"/>
        <v>502.36399384050674</v>
      </c>
      <c r="H55" s="419">
        <f t="shared" si="3"/>
        <v>0.11571428571428571</v>
      </c>
      <c r="I55" s="418">
        <f t="shared" si="4"/>
        <v>175.19142857142856</v>
      </c>
      <c r="J55" s="418">
        <f t="shared" si="5"/>
        <v>702.5463311650733</v>
      </c>
      <c r="K55" s="419">
        <f t="shared" si="6"/>
        <v>0.14868571428571428</v>
      </c>
      <c r="L55" s="418">
        <f t="shared" si="7"/>
        <v>225.11017142857142</v>
      </c>
      <c r="M55" s="418">
        <f t="shared" si="8"/>
        <v>902.72866848963974</v>
      </c>
      <c r="N55" s="419">
        <f t="shared" si="9"/>
        <v>0.18282857142857142</v>
      </c>
      <c r="O55" s="418">
        <f t="shared" si="10"/>
        <v>276.80245714285712</v>
      </c>
      <c r="P55" s="418">
        <f t="shared" si="11"/>
        <v>1110.0232032408157</v>
      </c>
      <c r="Q55" s="420">
        <f t="shared" si="12"/>
        <v>0.21694285714285716</v>
      </c>
      <c r="R55" s="421">
        <f t="shared" si="13"/>
        <v>328.45148571428575</v>
      </c>
      <c r="S55" s="418">
        <f t="shared" si="14"/>
        <v>1317.1442697620746</v>
      </c>
      <c r="T55" s="377" t="b">
        <f>IF((M9&gt;=351)*(M9&lt;=D56)=1,"hier")</f>
        <v>0</v>
      </c>
      <c r="U55" s="262"/>
    </row>
    <row r="56" spans="1:21" ht="17.100000000000001" customHeight="1" x14ac:dyDescent="0.25">
      <c r="A56" s="361"/>
      <c r="D56" s="246">
        <v>400</v>
      </c>
      <c r="E56" s="300">
        <f t="shared" si="0"/>
        <v>8.1575000000000009E-2</v>
      </c>
      <c r="F56" s="307">
        <f t="shared" si="1"/>
        <v>123.50455000000001</v>
      </c>
      <c r="G56" s="418">
        <f t="shared" si="2"/>
        <v>495.2734799426371</v>
      </c>
      <c r="H56" s="419">
        <f t="shared" si="3"/>
        <v>0.11380000000000001</v>
      </c>
      <c r="I56" s="418">
        <f t="shared" si="4"/>
        <v>172.29320000000001</v>
      </c>
      <c r="J56" s="418">
        <f t="shared" si="5"/>
        <v>690.92395976061414</v>
      </c>
      <c r="K56" s="419">
        <f t="shared" si="6"/>
        <v>0.14599999999999999</v>
      </c>
      <c r="L56" s="418">
        <f t="shared" si="7"/>
        <v>221.04399999999998</v>
      </c>
      <c r="M56" s="418">
        <f t="shared" si="8"/>
        <v>886.42265487741338</v>
      </c>
      <c r="N56" s="419">
        <f t="shared" si="9"/>
        <v>0.179675</v>
      </c>
      <c r="O56" s="418">
        <f t="shared" si="10"/>
        <v>272.02794999999998</v>
      </c>
      <c r="P56" s="418">
        <f t="shared" si="11"/>
        <v>1090.8766473636936</v>
      </c>
      <c r="Q56" s="420">
        <f t="shared" si="12"/>
        <v>0.21332499999999999</v>
      </c>
      <c r="R56" s="421">
        <f t="shared" si="13"/>
        <v>322.97404999999998</v>
      </c>
      <c r="S56" s="418">
        <f t="shared" si="14"/>
        <v>1295.1788551487959</v>
      </c>
      <c r="T56" s="377" t="b">
        <f>IF((M9&gt;=401)*(M9&lt;=D57)=1,"hier")</f>
        <v>0</v>
      </c>
      <c r="U56" s="262"/>
    </row>
    <row r="57" spans="1:21" ht="17.100000000000001" customHeight="1" x14ac:dyDescent="0.25">
      <c r="A57" s="361"/>
      <c r="D57" s="246">
        <v>450</v>
      </c>
      <c r="E57" s="300">
        <f t="shared" si="0"/>
        <v>8.0577777777777776E-2</v>
      </c>
      <c r="F57" s="307">
        <f t="shared" si="1"/>
        <v>121.99475555555556</v>
      </c>
      <c r="G57" s="418">
        <f t="shared" si="2"/>
        <v>489.21895686232892</v>
      </c>
      <c r="H57" s="419">
        <f t="shared" si="3"/>
        <v>0.11215555555555555</v>
      </c>
      <c r="I57" s="418">
        <f t="shared" si="4"/>
        <v>169.80351111111111</v>
      </c>
      <c r="J57" s="418">
        <f t="shared" si="5"/>
        <v>680.93989941648488</v>
      </c>
      <c r="K57" s="419">
        <f t="shared" si="6"/>
        <v>0.14373333333333335</v>
      </c>
      <c r="L57" s="418">
        <f t="shared" si="7"/>
        <v>217.6122666666667</v>
      </c>
      <c r="M57" s="418">
        <f t="shared" si="8"/>
        <v>872.66084197064106</v>
      </c>
      <c r="N57" s="419">
        <f t="shared" si="9"/>
        <v>0.17697777777777779</v>
      </c>
      <c r="O57" s="418">
        <f t="shared" si="10"/>
        <v>267.94435555555555</v>
      </c>
      <c r="P57" s="418">
        <f t="shared" si="11"/>
        <v>1074.5007646033062</v>
      </c>
      <c r="Q57" s="420">
        <f t="shared" si="12"/>
        <v>0.2102222222222222</v>
      </c>
      <c r="R57" s="421">
        <f t="shared" si="13"/>
        <v>318.27644444444439</v>
      </c>
      <c r="S57" s="418">
        <f t="shared" si="14"/>
        <v>1276.3406872359712</v>
      </c>
      <c r="T57" s="377" t="b">
        <f>IF((M9&gt;=451)*(M9&lt;=D58)=1,"hier")</f>
        <v>0</v>
      </c>
      <c r="U57" s="262"/>
    </row>
    <row r="58" spans="1:21" ht="17.100000000000001" customHeight="1" x14ac:dyDescent="0.25">
      <c r="A58" s="361"/>
      <c r="D58" s="250">
        <v>500</v>
      </c>
      <c r="E58" s="301">
        <f t="shared" si="0"/>
        <v>7.9739999999999991E-2</v>
      </c>
      <c r="F58" s="308">
        <f t="shared" si="1"/>
        <v>120.72635999999999</v>
      </c>
      <c r="G58" s="418">
        <f t="shared" si="2"/>
        <v>484.1324828761982</v>
      </c>
      <c r="H58" s="419">
        <f t="shared" si="3"/>
        <v>0.11076000000000001</v>
      </c>
      <c r="I58" s="418">
        <f t="shared" si="4"/>
        <v>167.69064000000003</v>
      </c>
      <c r="J58" s="418">
        <f t="shared" si="5"/>
        <v>672.46694009741327</v>
      </c>
      <c r="K58" s="419">
        <f t="shared" si="6"/>
        <v>0.14176</v>
      </c>
      <c r="L58" s="418">
        <f t="shared" si="7"/>
        <v>214.62464</v>
      </c>
      <c r="M58" s="418">
        <f t="shared" si="8"/>
        <v>860.67996955768581</v>
      </c>
      <c r="N58" s="419">
        <f t="shared" si="9"/>
        <v>0.17463999999999999</v>
      </c>
      <c r="O58" s="418">
        <f t="shared" si="10"/>
        <v>264.40495999999996</v>
      </c>
      <c r="P58" s="418">
        <f t="shared" si="11"/>
        <v>1060.3072085465169</v>
      </c>
      <c r="Q58" s="420">
        <f t="shared" si="12"/>
        <v>0.20752000000000001</v>
      </c>
      <c r="R58" s="421">
        <f t="shared" si="13"/>
        <v>314.18528000000003</v>
      </c>
      <c r="S58" s="418">
        <f t="shared" si="14"/>
        <v>1259.9344475353485</v>
      </c>
      <c r="T58" s="377" t="b">
        <f>IF((M9&gt;=501)*(M9&lt;=D59)=1,"hier")</f>
        <v>0</v>
      </c>
      <c r="U58" s="262"/>
    </row>
    <row r="59" spans="1:21" ht="17.100000000000001" customHeight="1" x14ac:dyDescent="0.25">
      <c r="A59" s="361"/>
      <c r="D59" s="254">
        <v>550</v>
      </c>
      <c r="E59" s="302">
        <f t="shared" si="0"/>
        <v>7.9018181818181821E-2</v>
      </c>
      <c r="F59" s="306">
        <f t="shared" si="1"/>
        <v>119.63352727272728</v>
      </c>
      <c r="G59" s="418">
        <f t="shared" si="2"/>
        <v>479.75004459492391</v>
      </c>
      <c r="H59" s="419">
        <f t="shared" si="3"/>
        <v>0.10954545454545454</v>
      </c>
      <c r="I59" s="418">
        <f t="shared" si="4"/>
        <v>165.85181818181817</v>
      </c>
      <c r="J59" s="418">
        <f t="shared" si="5"/>
        <v>665.0929633420194</v>
      </c>
      <c r="K59" s="419">
        <f t="shared" si="6"/>
        <v>0.14005454545454546</v>
      </c>
      <c r="L59" s="418">
        <f t="shared" si="7"/>
        <v>212.04258181818182</v>
      </c>
      <c r="M59" s="418">
        <f t="shared" si="8"/>
        <v>850.32549321553131</v>
      </c>
      <c r="N59" s="419">
        <f t="shared" si="9"/>
        <v>0.1726</v>
      </c>
      <c r="O59" s="418">
        <f t="shared" si="10"/>
        <v>261.31639999999999</v>
      </c>
      <c r="P59" s="418">
        <f t="shared" si="11"/>
        <v>1047.9215769304217</v>
      </c>
      <c r="Q59" s="420">
        <f t="shared" si="12"/>
        <v>0.20514545454545455</v>
      </c>
      <c r="R59" s="421">
        <f t="shared" si="13"/>
        <v>310.59021818181816</v>
      </c>
      <c r="S59" s="418">
        <f t="shared" si="14"/>
        <v>1245.5176606453122</v>
      </c>
      <c r="T59" s="377" t="b">
        <f>IF((M9&gt;=551)*(M9&lt;=D60)=1,"hier")</f>
        <v>0</v>
      </c>
      <c r="U59" s="262"/>
    </row>
    <row r="60" spans="1:21" ht="17.100000000000001" customHeight="1" x14ac:dyDescent="0.25">
      <c r="A60" s="361"/>
      <c r="D60" s="246">
        <v>600</v>
      </c>
      <c r="E60" s="300">
        <f t="shared" si="0"/>
        <v>7.8366666666666668E-2</v>
      </c>
      <c r="F60" s="307">
        <f t="shared" si="1"/>
        <v>118.64713333333333</v>
      </c>
      <c r="G60" s="418">
        <f t="shared" si="2"/>
        <v>475.7944432915067</v>
      </c>
      <c r="H60" s="419">
        <f t="shared" si="3"/>
        <v>0.10844999999999999</v>
      </c>
      <c r="I60" s="418">
        <f t="shared" si="4"/>
        <v>164.19329999999999</v>
      </c>
      <c r="J60" s="418">
        <f t="shared" si="5"/>
        <v>658.4420337085993</v>
      </c>
      <c r="K60" s="419">
        <f t="shared" si="6"/>
        <v>0.13853333333333334</v>
      </c>
      <c r="L60" s="418">
        <f t="shared" si="7"/>
        <v>209.73946666666669</v>
      </c>
      <c r="M60" s="418">
        <f t="shared" si="8"/>
        <v>841.08962412569201</v>
      </c>
      <c r="N60" s="419">
        <f t="shared" si="9"/>
        <v>0.17080000000000001</v>
      </c>
      <c r="O60" s="418">
        <f t="shared" si="10"/>
        <v>258.59120000000001</v>
      </c>
      <c r="P60" s="418">
        <f t="shared" si="11"/>
        <v>1036.9930784456317</v>
      </c>
      <c r="Q60" s="420">
        <f t="shared" si="12"/>
        <v>0.20305000000000001</v>
      </c>
      <c r="R60" s="421">
        <f t="shared" si="13"/>
        <v>307.41770000000002</v>
      </c>
      <c r="S60" s="418">
        <f t="shared" si="14"/>
        <v>1232.7953429647864</v>
      </c>
      <c r="T60" s="377" t="b">
        <f>IF((M9&gt;=601)*(M9&lt;=D61)=1,"hier")</f>
        <v>0</v>
      </c>
      <c r="U60" s="262"/>
    </row>
    <row r="61" spans="1:21" ht="17.100000000000001" customHeight="1" x14ac:dyDescent="0.25">
      <c r="A61" s="361"/>
      <c r="D61" s="246">
        <v>750</v>
      </c>
      <c r="E61" s="300">
        <f t="shared" si="0"/>
        <v>7.6866666666666666E-2</v>
      </c>
      <c r="F61" s="307">
        <f t="shared" si="1"/>
        <v>116.37613333333333</v>
      </c>
      <c r="G61" s="418">
        <f t="shared" si="2"/>
        <v>466.68736122084829</v>
      </c>
      <c r="H61" s="419">
        <f t="shared" si="3"/>
        <v>0.10586666666666668</v>
      </c>
      <c r="I61" s="418">
        <f t="shared" si="4"/>
        <v>160.28213333333335</v>
      </c>
      <c r="J61" s="418">
        <f t="shared" si="5"/>
        <v>642.75761458690999</v>
      </c>
      <c r="K61" s="419">
        <f t="shared" si="6"/>
        <v>0.13486666666666666</v>
      </c>
      <c r="L61" s="418">
        <f t="shared" si="7"/>
        <v>204.18813333333333</v>
      </c>
      <c r="M61" s="418">
        <f t="shared" si="8"/>
        <v>818.82786795297147</v>
      </c>
      <c r="N61" s="419">
        <f t="shared" si="9"/>
        <v>0.16639999999999999</v>
      </c>
      <c r="O61" s="418">
        <f t="shared" si="10"/>
        <v>251.92959999999999</v>
      </c>
      <c r="P61" s="418">
        <f t="shared" si="11"/>
        <v>1010.2789710383671</v>
      </c>
      <c r="Q61" s="420">
        <f t="shared" si="12"/>
        <v>0.19793333333333332</v>
      </c>
      <c r="R61" s="421">
        <f t="shared" si="13"/>
        <v>299.67106666666666</v>
      </c>
      <c r="S61" s="418">
        <f t="shared" si="14"/>
        <v>1201.730074123763</v>
      </c>
      <c r="T61" s="377" t="b">
        <f>IF((M9&gt;=751)*(M9&lt;=D62)=1,"hier")</f>
        <v>0</v>
      </c>
      <c r="U61" s="262"/>
    </row>
    <row r="62" spans="1:21" ht="17.100000000000001" customHeight="1" x14ac:dyDescent="0.25">
      <c r="A62" s="361"/>
      <c r="D62" s="246">
        <v>900</v>
      </c>
      <c r="E62" s="300">
        <f t="shared" si="0"/>
        <v>7.5799999999999992E-2</v>
      </c>
      <c r="F62" s="307">
        <f t="shared" si="1"/>
        <v>114.76119999999999</v>
      </c>
      <c r="G62" s="418">
        <f t="shared" si="2"/>
        <v>460.21121397060227</v>
      </c>
      <c r="H62" s="419">
        <f t="shared" si="3"/>
        <v>0.10396666666666667</v>
      </c>
      <c r="I62" s="418">
        <f t="shared" si="4"/>
        <v>157.40553333333332</v>
      </c>
      <c r="J62" s="418">
        <f t="shared" si="5"/>
        <v>631.22197729740924</v>
      </c>
      <c r="K62" s="419">
        <f t="shared" si="6"/>
        <v>0.13213333333333332</v>
      </c>
      <c r="L62" s="418">
        <f t="shared" si="7"/>
        <v>200.04986666666665</v>
      </c>
      <c r="M62" s="418">
        <f t="shared" si="8"/>
        <v>802.23274062421615</v>
      </c>
      <c r="N62" s="419">
        <f t="shared" si="9"/>
        <v>0.16309999999999999</v>
      </c>
      <c r="O62" s="418">
        <f t="shared" si="10"/>
        <v>246.93340000000001</v>
      </c>
      <c r="P62" s="418">
        <f t="shared" si="11"/>
        <v>990.2433904829187</v>
      </c>
      <c r="Q62" s="420">
        <f t="shared" si="12"/>
        <v>0.19405555555555556</v>
      </c>
      <c r="R62" s="421">
        <f t="shared" si="13"/>
        <v>293.80011111111111</v>
      </c>
      <c r="S62" s="418">
        <f t="shared" si="14"/>
        <v>1178.1865804744314</v>
      </c>
      <c r="T62" s="377" t="b">
        <f>IF((M9&gt;=901)*(M9&lt;=D63)=1,"hier")</f>
        <v>0</v>
      </c>
      <c r="U62" s="262"/>
    </row>
    <row r="63" spans="1:21" ht="17.100000000000001" customHeight="1" x14ac:dyDescent="0.25">
      <c r="A63" s="361"/>
      <c r="D63" s="250">
        <v>1000</v>
      </c>
      <c r="E63" s="301">
        <f t="shared" si="0"/>
        <v>7.5260000000000007E-2</v>
      </c>
      <c r="F63" s="308">
        <f t="shared" si="1"/>
        <v>113.94364000000002</v>
      </c>
      <c r="G63" s="418">
        <f t="shared" si="2"/>
        <v>456.93266442516534</v>
      </c>
      <c r="H63" s="419">
        <f t="shared" si="3"/>
        <v>0.10296999999999999</v>
      </c>
      <c r="I63" s="418">
        <f t="shared" si="4"/>
        <v>155.89658</v>
      </c>
      <c r="J63" s="418">
        <f t="shared" si="5"/>
        <v>625.17082721046074</v>
      </c>
      <c r="K63" s="419">
        <f t="shared" si="6"/>
        <v>0.13066999999999998</v>
      </c>
      <c r="L63" s="418">
        <f t="shared" si="7"/>
        <v>197.83437999999998</v>
      </c>
      <c r="M63" s="418">
        <f t="shared" si="8"/>
        <v>793.34827611528499</v>
      </c>
      <c r="N63" s="419">
        <f t="shared" si="9"/>
        <v>0.16131000000000001</v>
      </c>
      <c r="O63" s="418">
        <f t="shared" si="10"/>
        <v>244.22334000000001</v>
      </c>
      <c r="P63" s="418">
        <f t="shared" si="11"/>
        <v>979.3756058785998</v>
      </c>
      <c r="Q63" s="420">
        <f t="shared" si="12"/>
        <v>0.19194999999999998</v>
      </c>
      <c r="R63" s="421">
        <f t="shared" si="13"/>
        <v>290.61229999999995</v>
      </c>
      <c r="S63" s="418">
        <f t="shared" si="14"/>
        <v>1165.4029356419144</v>
      </c>
      <c r="T63" s="377" t="b">
        <f>IF((M9&gt;=1001)*(M9&lt;=D64)=1,"hier")</f>
        <v>0</v>
      </c>
      <c r="U63" s="262"/>
    </row>
    <row r="64" spans="1:21" ht="17.100000000000001" customHeight="1" x14ac:dyDescent="0.25">
      <c r="A64" s="361"/>
      <c r="D64" s="254">
        <v>1100</v>
      </c>
      <c r="E64" s="302">
        <f t="shared" si="0"/>
        <v>7.4818181818181811E-2</v>
      </c>
      <c r="F64" s="306">
        <f t="shared" si="1"/>
        <v>113.27472727272726</v>
      </c>
      <c r="G64" s="418">
        <f t="shared" si="2"/>
        <v>454.25021479708045</v>
      </c>
      <c r="H64" s="419">
        <f t="shared" si="3"/>
        <v>0.10212727272727273</v>
      </c>
      <c r="I64" s="418">
        <f t="shared" si="4"/>
        <v>154.62069090909091</v>
      </c>
      <c r="J64" s="418">
        <f t="shared" si="5"/>
        <v>620.05430291985442</v>
      </c>
      <c r="K64" s="419">
        <f t="shared" si="6"/>
        <v>0.12943636363636363</v>
      </c>
      <c r="L64" s="418">
        <f t="shared" si="7"/>
        <v>195.96665454545453</v>
      </c>
      <c r="M64" s="418">
        <f t="shared" si="8"/>
        <v>785.85839104262834</v>
      </c>
      <c r="N64" s="419">
        <f t="shared" si="9"/>
        <v>0.15979090909090909</v>
      </c>
      <c r="O64" s="418">
        <f t="shared" si="10"/>
        <v>241.92343636363637</v>
      </c>
      <c r="P64" s="418">
        <f t="shared" si="11"/>
        <v>970.15261549067861</v>
      </c>
      <c r="Q64" s="420">
        <f t="shared" si="12"/>
        <v>0.19014545454545453</v>
      </c>
      <c r="R64" s="421">
        <f t="shared" si="13"/>
        <v>287.88021818181818</v>
      </c>
      <c r="S64" s="418">
        <f t="shared" si="14"/>
        <v>1154.4468399387285</v>
      </c>
      <c r="T64" s="377" t="b">
        <f>IF((M9&gt;=1101)*(M9&lt;=D65)=1,"hier")</f>
        <v>0</v>
      </c>
      <c r="U64" s="262"/>
    </row>
    <row r="65" spans="1:21" ht="17.100000000000001" customHeight="1" x14ac:dyDescent="0.25">
      <c r="A65" s="361"/>
      <c r="D65" s="246">
        <v>1200</v>
      </c>
      <c r="E65" s="300">
        <f t="shared" si="0"/>
        <v>7.4458333333333335E-2</v>
      </c>
      <c r="F65" s="307">
        <f t="shared" si="1"/>
        <v>112.72991666666667</v>
      </c>
      <c r="G65" s="418">
        <f t="shared" si="2"/>
        <v>452.06543500740236</v>
      </c>
      <c r="H65" s="419">
        <f t="shared" si="3"/>
        <v>0.10141666666666667</v>
      </c>
      <c r="I65" s="418">
        <f t="shared" si="4"/>
        <v>153.54483333333334</v>
      </c>
      <c r="J65" s="418">
        <f t="shared" si="5"/>
        <v>615.73993777729015</v>
      </c>
      <c r="K65" s="419">
        <f t="shared" si="6"/>
        <v>0.12836666666666666</v>
      </c>
      <c r="L65" s="418">
        <f t="shared" si="7"/>
        <v>194.34713333333332</v>
      </c>
      <c r="M65" s="418">
        <f t="shared" si="8"/>
        <v>779.36384564678519</v>
      </c>
      <c r="N65" s="419">
        <f t="shared" si="9"/>
        <v>0.15847499999999998</v>
      </c>
      <c r="O65" s="418">
        <f t="shared" si="10"/>
        <v>239.93114999999997</v>
      </c>
      <c r="P65" s="418">
        <f t="shared" si="11"/>
        <v>962.16322076505537</v>
      </c>
      <c r="Q65" s="420">
        <f t="shared" si="12"/>
        <v>0.18857499999999999</v>
      </c>
      <c r="R65" s="421">
        <f t="shared" si="13"/>
        <v>285.50254999999999</v>
      </c>
      <c r="S65" s="418">
        <f t="shared" si="14"/>
        <v>1144.912000982933</v>
      </c>
      <c r="T65" s="377" t="b">
        <f>IF((M9&gt;=1201)*(M9&lt;=D66)=1,"hier")</f>
        <v>0</v>
      </c>
      <c r="U65" s="262"/>
    </row>
    <row r="66" spans="1:21" ht="17.100000000000001" customHeight="1" x14ac:dyDescent="0.25">
      <c r="A66" s="361"/>
      <c r="D66" s="246">
        <v>1500</v>
      </c>
      <c r="E66" s="300">
        <f t="shared" si="0"/>
        <v>7.3760000000000006E-2</v>
      </c>
      <c r="F66" s="307">
        <f t="shared" si="1"/>
        <v>111.67264000000002</v>
      </c>
      <c r="G66" s="418">
        <f t="shared" si="2"/>
        <v>447.82558235450705</v>
      </c>
      <c r="H66" s="419">
        <f t="shared" si="3"/>
        <v>9.9866666666666673E-2</v>
      </c>
      <c r="I66" s="418">
        <f t="shared" si="4"/>
        <v>151.19813333333335</v>
      </c>
      <c r="J66" s="418">
        <f t="shared" si="5"/>
        <v>606.32928630427648</v>
      </c>
      <c r="K66" s="419">
        <f t="shared" si="6"/>
        <v>0.12596666666666667</v>
      </c>
      <c r="L66" s="418">
        <f t="shared" si="7"/>
        <v>190.71353333333334</v>
      </c>
      <c r="M66" s="418">
        <f t="shared" si="8"/>
        <v>764.7925143337319</v>
      </c>
      <c r="N66" s="419">
        <f t="shared" si="9"/>
        <v>0.15545333333333333</v>
      </c>
      <c r="O66" s="418">
        <f t="shared" si="10"/>
        <v>235.35634666666667</v>
      </c>
      <c r="P66" s="418">
        <f t="shared" si="11"/>
        <v>943.81750988271813</v>
      </c>
      <c r="Q66" s="420">
        <f t="shared" si="12"/>
        <v>0.18494000000000002</v>
      </c>
      <c r="R66" s="421">
        <f t="shared" si="13"/>
        <v>279.99916000000002</v>
      </c>
      <c r="S66" s="418">
        <f t="shared" si="14"/>
        <v>1122.8425054317045</v>
      </c>
      <c r="T66" s="377" t="str">
        <f>IF((M9&gt;=1501)*(M9&lt;=D67)=1,"hier")</f>
        <v>hier</v>
      </c>
      <c r="U66" s="262"/>
    </row>
    <row r="67" spans="1:21" ht="17.100000000000001" customHeight="1" x14ac:dyDescent="0.25">
      <c r="A67" s="361"/>
      <c r="D67" s="246">
        <v>1800</v>
      </c>
      <c r="E67" s="300">
        <f t="shared" si="0"/>
        <v>7.3461111111111102E-2</v>
      </c>
      <c r="F67" s="307">
        <f t="shared" si="1"/>
        <v>111.2201222222222</v>
      </c>
      <c r="G67" s="418">
        <f t="shared" si="2"/>
        <v>446.01091192709424</v>
      </c>
      <c r="H67" s="419">
        <f t="shared" si="3"/>
        <v>9.8933333333333345E-2</v>
      </c>
      <c r="I67" s="418">
        <f t="shared" si="4"/>
        <v>149.78506666666669</v>
      </c>
      <c r="J67" s="418">
        <f t="shared" si="5"/>
        <v>600.66265746031138</v>
      </c>
      <c r="K67" s="419">
        <f t="shared" si="6"/>
        <v>0.1244</v>
      </c>
      <c r="L67" s="418">
        <f t="shared" si="7"/>
        <v>188.3416</v>
      </c>
      <c r="M67" s="418">
        <f t="shared" si="8"/>
        <v>755.28067305993306</v>
      </c>
      <c r="N67" s="419">
        <f t="shared" si="9"/>
        <v>0.15341111111111111</v>
      </c>
      <c r="O67" s="418">
        <f t="shared" si="10"/>
        <v>232.26442222222221</v>
      </c>
      <c r="P67" s="418">
        <f t="shared" si="11"/>
        <v>931.41838629318477</v>
      </c>
      <c r="Q67" s="420">
        <f t="shared" si="12"/>
        <v>0.18241666666666667</v>
      </c>
      <c r="R67" s="421">
        <f t="shared" si="13"/>
        <v>276.17883333333333</v>
      </c>
      <c r="S67" s="418">
        <f t="shared" si="14"/>
        <v>1107.5223695928414</v>
      </c>
      <c r="T67" s="377" t="b">
        <f>IF((M9&gt;=1801)*(M9&lt;=D68)=1,"hier")</f>
        <v>0</v>
      </c>
      <c r="U67" s="262"/>
    </row>
    <row r="68" spans="1:21" ht="17.100000000000001" customHeight="1" x14ac:dyDescent="0.25">
      <c r="A68" s="361"/>
      <c r="D68" s="250">
        <v>2000</v>
      </c>
      <c r="E68" s="301">
        <f t="shared" si="0"/>
        <v>7.3415000000000008E-2</v>
      </c>
      <c r="F68" s="308">
        <f t="shared" si="1"/>
        <v>111.15031000000002</v>
      </c>
      <c r="G68" s="418">
        <f t="shared" si="2"/>
        <v>445.73095347825563</v>
      </c>
      <c r="H68" s="419">
        <f t="shared" si="3"/>
        <v>9.8549999999999999E-2</v>
      </c>
      <c r="I68" s="418">
        <f t="shared" si="4"/>
        <v>149.2047</v>
      </c>
      <c r="J68" s="418">
        <f t="shared" si="5"/>
        <v>598.33529204225408</v>
      </c>
      <c r="K68" s="419">
        <f t="shared" si="6"/>
        <v>0.12368000000000001</v>
      </c>
      <c r="L68" s="418">
        <f t="shared" si="7"/>
        <v>187.25152000000003</v>
      </c>
      <c r="M68" s="418">
        <f t="shared" si="8"/>
        <v>750.90927366601727</v>
      </c>
      <c r="N68" s="419">
        <f t="shared" si="9"/>
        <v>0.152425</v>
      </c>
      <c r="O68" s="418">
        <f t="shared" si="10"/>
        <v>230.77145000000002</v>
      </c>
      <c r="P68" s="418">
        <f t="shared" si="11"/>
        <v>925.43132308006682</v>
      </c>
      <c r="Q68" s="420">
        <f t="shared" si="12"/>
        <v>0.18117</v>
      </c>
      <c r="R68" s="421">
        <f t="shared" si="13"/>
        <v>274.29138</v>
      </c>
      <c r="S68" s="418">
        <f t="shared" si="14"/>
        <v>1099.9533724941166</v>
      </c>
      <c r="T68" s="377" t="b">
        <f>IF((M9&gt;=2001)*(M9&lt;=D69)=1,"hier")</f>
        <v>0</v>
      </c>
      <c r="U68" s="262"/>
    </row>
    <row r="69" spans="1:21" ht="17.100000000000001" customHeight="1" x14ac:dyDescent="0.25">
      <c r="A69" s="361"/>
      <c r="D69" s="254">
        <v>2200</v>
      </c>
      <c r="E69" s="302">
        <f t="shared" si="0"/>
        <v>7.3468181818181821E-2</v>
      </c>
      <c r="F69" s="306">
        <f t="shared" si="1"/>
        <v>111.23082727272728</v>
      </c>
      <c r="G69" s="418">
        <f t="shared" si="2"/>
        <v>446.05384093348806</v>
      </c>
      <c r="H69" s="419">
        <f t="shared" si="3"/>
        <v>9.8309090909090915E-2</v>
      </c>
      <c r="I69" s="418">
        <f t="shared" si="4"/>
        <v>148.83996363636365</v>
      </c>
      <c r="J69" s="418">
        <f t="shared" si="5"/>
        <v>596.87263946726966</v>
      </c>
      <c r="K69" s="419">
        <f t="shared" si="6"/>
        <v>0.12315000000000001</v>
      </c>
      <c r="L69" s="418">
        <f t="shared" si="7"/>
        <v>186.44910000000002</v>
      </c>
      <c r="M69" s="418">
        <f t="shared" si="8"/>
        <v>747.69143800105121</v>
      </c>
      <c r="N69" s="419">
        <f t="shared" si="9"/>
        <v>0.15167272727272726</v>
      </c>
      <c r="O69" s="418">
        <f t="shared" si="10"/>
        <v>229.63250909090908</v>
      </c>
      <c r="P69" s="418">
        <f t="shared" si="11"/>
        <v>920.86398343553958</v>
      </c>
      <c r="Q69" s="420">
        <f t="shared" si="12"/>
        <v>0.1801909090909091</v>
      </c>
      <c r="R69" s="421">
        <f t="shared" si="13"/>
        <v>272.80903636363638</v>
      </c>
      <c r="S69" s="418">
        <f t="shared" si="14"/>
        <v>1094.0089316516321</v>
      </c>
      <c r="T69" s="377" t="b">
        <f>IF((M9&gt;=2201)*(M9&lt;=D70)=1,"hier")</f>
        <v>0</v>
      </c>
      <c r="U69" s="262"/>
    </row>
    <row r="70" spans="1:21" ht="17.100000000000001" customHeight="1" x14ac:dyDescent="0.25">
      <c r="A70" s="361"/>
      <c r="D70" s="246">
        <v>2500</v>
      </c>
      <c r="E70" s="300">
        <f t="shared" si="0"/>
        <v>7.3691999999999994E-2</v>
      </c>
      <c r="F70" s="307">
        <f t="shared" si="1"/>
        <v>111.56968799999999</v>
      </c>
      <c r="G70" s="418">
        <f t="shared" si="2"/>
        <v>447.41272796730379</v>
      </c>
      <c r="H70" s="419">
        <f t="shared" si="3"/>
        <v>9.8175999999999999E-2</v>
      </c>
      <c r="I70" s="418">
        <f t="shared" si="4"/>
        <v>148.638464</v>
      </c>
      <c r="J70" s="418">
        <f t="shared" si="5"/>
        <v>596.06459291263661</v>
      </c>
      <c r="K70" s="419">
        <f t="shared" si="6"/>
        <v>0.122656</v>
      </c>
      <c r="L70" s="418">
        <f t="shared" si="7"/>
        <v>185.70118400000001</v>
      </c>
      <c r="M70" s="418">
        <f t="shared" si="8"/>
        <v>744.69217230578101</v>
      </c>
      <c r="N70" s="419">
        <f t="shared" si="9"/>
        <v>0.15088399999999999</v>
      </c>
      <c r="O70" s="418">
        <f t="shared" si="10"/>
        <v>228.43837599999998</v>
      </c>
      <c r="P70" s="418">
        <f t="shared" si="11"/>
        <v>916.07531409947694</v>
      </c>
      <c r="Q70" s="420">
        <f t="shared" si="12"/>
        <v>0.17911199999999999</v>
      </c>
      <c r="R70" s="421">
        <f t="shared" si="13"/>
        <v>271.175568</v>
      </c>
      <c r="S70" s="418">
        <f t="shared" si="14"/>
        <v>1087.4584558931733</v>
      </c>
      <c r="T70" s="377" t="b">
        <f>IF((M9&gt;=2501)*(M9&lt;=D71)=1,"hier")</f>
        <v>0</v>
      </c>
      <c r="U70" s="262"/>
    </row>
    <row r="71" spans="1:21" ht="17.100000000000001" customHeight="1" x14ac:dyDescent="0.25">
      <c r="A71" s="361"/>
      <c r="D71" s="246">
        <v>2800</v>
      </c>
      <c r="E71" s="300">
        <f t="shared" si="0"/>
        <v>7.4057142857142863E-2</v>
      </c>
      <c r="F71" s="307">
        <f t="shared" si="1"/>
        <v>112.12251428571429</v>
      </c>
      <c r="G71" s="418">
        <f t="shared" si="2"/>
        <v>449.62965194564691</v>
      </c>
      <c r="H71" s="419">
        <f t="shared" si="3"/>
        <v>9.8246428571428568E-2</v>
      </c>
      <c r="I71" s="418">
        <f t="shared" si="4"/>
        <v>148.74509285714285</v>
      </c>
      <c r="J71" s="418">
        <f t="shared" si="5"/>
        <v>596.49219209938269</v>
      </c>
      <c r="K71" s="419">
        <f t="shared" si="6"/>
        <v>0.12243571428571429</v>
      </c>
      <c r="L71" s="418">
        <f t="shared" si="7"/>
        <v>185.36767142857144</v>
      </c>
      <c r="M71" s="418">
        <f t="shared" si="8"/>
        <v>743.35473225311864</v>
      </c>
      <c r="N71" s="419">
        <f t="shared" si="9"/>
        <v>0.15042142857142857</v>
      </c>
      <c r="O71" s="418">
        <f t="shared" si="10"/>
        <v>227.73804285714286</v>
      </c>
      <c r="P71" s="418">
        <f t="shared" si="11"/>
        <v>913.26686345711596</v>
      </c>
      <c r="Q71" s="420">
        <f t="shared" si="12"/>
        <v>0.17840357142857141</v>
      </c>
      <c r="R71" s="421">
        <f t="shared" si="13"/>
        <v>270.10300714285711</v>
      </c>
      <c r="S71" s="418">
        <f t="shared" si="14"/>
        <v>1083.1573111323737</v>
      </c>
      <c r="T71" s="377" t="b">
        <f>IF((M9&gt;=2801)*(M9&lt;=2999)=1,"hier")</f>
        <v>0</v>
      </c>
      <c r="U71" s="262"/>
    </row>
    <row r="72" spans="1:21" ht="17.100000000000001" customHeight="1" x14ac:dyDescent="0.25">
      <c r="A72" s="361"/>
      <c r="D72" s="250">
        <v>3000</v>
      </c>
      <c r="E72" s="301">
        <f t="shared" si="0"/>
        <v>7.4366666666666664E-2</v>
      </c>
      <c r="F72" s="308">
        <f t="shared" si="1"/>
        <v>112.59113333333333</v>
      </c>
      <c r="G72" s="422">
        <f t="shared" si="2"/>
        <v>451.5088911030843</v>
      </c>
      <c r="H72" s="423">
        <f t="shared" si="3"/>
        <v>9.8393333333333333E-2</v>
      </c>
      <c r="I72" s="422">
        <f t="shared" si="4"/>
        <v>148.96750666666668</v>
      </c>
      <c r="J72" s="422">
        <f t="shared" si="5"/>
        <v>597.38410791487422</v>
      </c>
      <c r="K72" s="423">
        <f t="shared" si="6"/>
        <v>0.12241666666666666</v>
      </c>
      <c r="L72" s="422">
        <f t="shared" si="7"/>
        <v>185.33883333333333</v>
      </c>
      <c r="M72" s="422">
        <f t="shared" si="8"/>
        <v>743.23908676650706</v>
      </c>
      <c r="N72" s="423">
        <f t="shared" si="9"/>
        <v>0.15026</v>
      </c>
      <c r="O72" s="422">
        <f t="shared" si="10"/>
        <v>227.49364</v>
      </c>
      <c r="P72" s="422">
        <f t="shared" si="11"/>
        <v>912.28676795808326</v>
      </c>
      <c r="Q72" s="424">
        <f t="shared" si="12"/>
        <v>0.17809999999999998</v>
      </c>
      <c r="R72" s="425">
        <f t="shared" si="13"/>
        <v>269.64339999999999</v>
      </c>
      <c r="S72" s="422">
        <f t="shared" si="14"/>
        <v>1081.3142111895022</v>
      </c>
      <c r="T72" s="377" t="b">
        <f>IF((M9&gt;=3000)*(M9&lt;=3001)=1,"hier")</f>
        <v>0</v>
      </c>
      <c r="U72" s="262"/>
    </row>
    <row r="73" spans="1:21" ht="27" customHeight="1" x14ac:dyDescent="0.25">
      <c r="A73" s="361"/>
      <c r="D73" s="318"/>
      <c r="E73" s="319"/>
      <c r="F73" s="320"/>
      <c r="G73" s="39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  <c r="T73" s="231"/>
      <c r="U73" s="262"/>
    </row>
    <row r="74" spans="1:21" ht="12" hidden="1" customHeight="1" x14ac:dyDescent="0.2">
      <c r="A74" s="361"/>
      <c r="D74" s="321" t="s">
        <v>48</v>
      </c>
      <c r="E74" s="319"/>
      <c r="F74" s="320"/>
      <c r="G74" s="320"/>
      <c r="H74" s="322"/>
      <c r="I74" s="323"/>
      <c r="J74" s="323"/>
      <c r="K74" s="322"/>
      <c r="L74" s="323"/>
      <c r="M74" s="323"/>
      <c r="N74" s="319"/>
      <c r="O74" s="320"/>
      <c r="P74" s="320"/>
      <c r="Q74" s="319"/>
      <c r="R74" s="231"/>
      <c r="S74" s="323"/>
      <c r="T74" s="231"/>
      <c r="U74" s="262"/>
    </row>
    <row r="75" spans="1:21" ht="12" hidden="1" customHeight="1" x14ac:dyDescent="0.2">
      <c r="A75" s="361"/>
      <c r="D75" s="722" t="s">
        <v>59</v>
      </c>
      <c r="E75" s="722"/>
      <c r="F75" s="722"/>
      <c r="G75" s="722"/>
      <c r="H75" s="722"/>
      <c r="I75" s="722"/>
      <c r="J75" s="722"/>
      <c r="K75" s="722"/>
      <c r="L75" s="722"/>
      <c r="M75" s="722"/>
      <c r="N75" s="722"/>
      <c r="O75" s="722"/>
      <c r="P75" s="722"/>
      <c r="Q75" s="722"/>
      <c r="R75" s="231"/>
      <c r="S75" s="231"/>
      <c r="T75" s="231"/>
      <c r="U75" s="262"/>
    </row>
    <row r="76" spans="1:21" ht="12" hidden="1" customHeight="1" x14ac:dyDescent="0.2">
      <c r="A76" s="361"/>
      <c r="D76" s="324" t="s">
        <v>49</v>
      </c>
      <c r="E76" s="325" t="s">
        <v>38</v>
      </c>
      <c r="F76" s="326" t="s">
        <v>27</v>
      </c>
      <c r="G76" s="326" t="s">
        <v>40</v>
      </c>
      <c r="H76" s="325" t="s">
        <v>38</v>
      </c>
      <c r="I76" s="326" t="s">
        <v>27</v>
      </c>
      <c r="J76" s="326" t="s">
        <v>40</v>
      </c>
      <c r="K76" s="325" t="s">
        <v>38</v>
      </c>
      <c r="L76" s="326" t="s">
        <v>27</v>
      </c>
      <c r="M76" s="326" t="s">
        <v>40</v>
      </c>
      <c r="N76" s="325" t="s">
        <v>38</v>
      </c>
      <c r="O76" s="326" t="s">
        <v>27</v>
      </c>
      <c r="P76" s="326" t="s">
        <v>40</v>
      </c>
      <c r="Q76" s="325" t="s">
        <v>38</v>
      </c>
      <c r="R76" s="326" t="s">
        <v>27</v>
      </c>
      <c r="S76" s="326" t="s">
        <v>40</v>
      </c>
      <c r="T76" s="231"/>
      <c r="U76" s="262"/>
    </row>
    <row r="77" spans="1:21" ht="12" hidden="1" customHeight="1" x14ac:dyDescent="0.2">
      <c r="A77" s="361"/>
      <c r="D77" s="323"/>
      <c r="E77" s="327" t="s">
        <v>42</v>
      </c>
      <c r="F77" s="327"/>
      <c r="G77" s="327"/>
      <c r="H77" s="327" t="s">
        <v>43</v>
      </c>
      <c r="I77" s="327"/>
      <c r="J77" s="327"/>
      <c r="K77" s="327" t="s">
        <v>44</v>
      </c>
      <c r="L77" s="327"/>
      <c r="M77" s="327"/>
      <c r="N77" s="327" t="s">
        <v>45</v>
      </c>
      <c r="O77" s="327"/>
      <c r="P77" s="327"/>
      <c r="Q77" s="327" t="s">
        <v>46</v>
      </c>
      <c r="R77" s="327"/>
      <c r="S77" s="327"/>
      <c r="T77" s="231"/>
      <c r="U77" s="262"/>
    </row>
    <row r="78" spans="1:21" ht="12" hidden="1" customHeight="1" x14ac:dyDescent="0.2">
      <c r="A78" s="361"/>
      <c r="D78" s="328"/>
      <c r="E78" s="329" t="s">
        <v>61</v>
      </c>
      <c r="F78" s="329">
        <f>$M$9</f>
        <v>1514</v>
      </c>
      <c r="G78" s="326">
        <f>$T$9</f>
        <v>5</v>
      </c>
      <c r="H78" s="329" t="s">
        <v>61</v>
      </c>
      <c r="I78" s="329">
        <f>$M$9</f>
        <v>1514</v>
      </c>
      <c r="J78" s="326">
        <f>$T$9</f>
        <v>5</v>
      </c>
      <c r="K78" s="329" t="s">
        <v>61</v>
      </c>
      <c r="L78" s="329">
        <f>$M$9</f>
        <v>1514</v>
      </c>
      <c r="M78" s="326">
        <f>$T$9</f>
        <v>5</v>
      </c>
      <c r="N78" s="329" t="s">
        <v>61</v>
      </c>
      <c r="O78" s="329">
        <f>$M$9</f>
        <v>1514</v>
      </c>
      <c r="P78" s="326">
        <f>$T$9</f>
        <v>5</v>
      </c>
      <c r="Q78" s="329" t="s">
        <v>61</v>
      </c>
      <c r="R78" s="329">
        <f>$M$9</f>
        <v>1514</v>
      </c>
      <c r="S78" s="326">
        <f>$T$9</f>
        <v>5</v>
      </c>
      <c r="T78" s="231"/>
      <c r="U78" s="262"/>
    </row>
    <row r="79" spans="1:21" ht="12" hidden="1" customHeight="1" x14ac:dyDescent="0.2">
      <c r="A79" s="361"/>
      <c r="D79" s="324">
        <v>265</v>
      </c>
      <c r="E79" s="330"/>
      <c r="F79" s="331"/>
      <c r="G79" s="331"/>
      <c r="H79" s="332"/>
      <c r="I79" s="333"/>
      <c r="J79" s="333"/>
      <c r="K79" s="332"/>
      <c r="L79" s="333"/>
      <c r="M79" s="333"/>
      <c r="N79" s="332"/>
      <c r="O79" s="333"/>
      <c r="P79" s="333"/>
      <c r="Q79" s="334">
        <f t="shared" ref="Q79:Q85" si="15">Q41/$D41</f>
        <v>0.21886792452830189</v>
      </c>
      <c r="R79" s="335">
        <f t="shared" ref="R79:R85" si="16">R$51*Q79</f>
        <v>331.36603773584909</v>
      </c>
      <c r="S79" s="335">
        <f t="shared" ref="S79:S85" si="17">S$51*R79*POWER((($C$7-$M$7)/LN(($C$7-$T$7)/($M$7-$T$7))/49.833),1.3)</f>
        <v>1328.8321008759367</v>
      </c>
      <c r="T79" s="231"/>
      <c r="U79" s="262"/>
    </row>
    <row r="80" spans="1:21" ht="12" hidden="1" customHeight="1" x14ac:dyDescent="0.2">
      <c r="A80" s="361"/>
      <c r="D80" s="336">
        <v>365</v>
      </c>
      <c r="E80" s="332"/>
      <c r="F80" s="337"/>
      <c r="G80" s="337"/>
      <c r="H80" s="314">
        <f t="shared" ref="H80:H85" si="18">H42/$D42</f>
        <v>0.1150958904109589</v>
      </c>
      <c r="I80" s="313">
        <f t="shared" ref="I80:I85" si="19">I$51*H80</f>
        <v>174.25517808219178</v>
      </c>
      <c r="J80" s="313">
        <f t="shared" ref="J80:J85" si="20">J$51*I80*POWER((($C$7-$M$7)/LN(($C$7-$T$7)/($M$7-$T$7))/49.833),1.3)</f>
        <v>698.79181331206871</v>
      </c>
      <c r="K80" s="314">
        <f t="shared" ref="K80:K85" si="21">K42/$D42</f>
        <v>0.14783561643835616</v>
      </c>
      <c r="L80" s="313">
        <f t="shared" ref="L80:L85" si="22">L$51*K80</f>
        <v>223.82312328767122</v>
      </c>
      <c r="M80" s="313">
        <f t="shared" ref="M80:M85" si="23">M$51*L80*POWER((($C$7-$M$7)/LN(($C$7-$T$7)/($M$7-$T$7))/49.833),1.3)</f>
        <v>897.5673945803195</v>
      </c>
      <c r="N80" s="314">
        <f>N42/$D42</f>
        <v>0.18180821917808218</v>
      </c>
      <c r="O80" s="313">
        <f>O$51*N80</f>
        <v>275.25764383561642</v>
      </c>
      <c r="P80" s="313">
        <f>P$51*O80*POWER((($C$7-$M$7)/LN(($C$7-$T$7)/($M$7-$T$7))/49.833),1.3)</f>
        <v>1103.828248783358</v>
      </c>
      <c r="Q80" s="314">
        <f t="shared" si="15"/>
        <v>0.21578082191780823</v>
      </c>
      <c r="R80" s="313">
        <f t="shared" si="16"/>
        <v>326.69216438356165</v>
      </c>
      <c r="S80" s="313">
        <f t="shared" si="17"/>
        <v>1310.0891029863969</v>
      </c>
      <c r="T80" s="231"/>
      <c r="U80" s="262"/>
    </row>
    <row r="81" spans="1:21" ht="12" hidden="1" customHeight="1" x14ac:dyDescent="0.2">
      <c r="A81" s="361"/>
      <c r="D81" s="318">
        <v>415</v>
      </c>
      <c r="E81" s="324"/>
      <c r="F81" s="338"/>
      <c r="G81" s="338"/>
      <c r="H81" s="334">
        <f t="shared" si="18"/>
        <v>0.11327710843373494</v>
      </c>
      <c r="I81" s="335">
        <f t="shared" si="19"/>
        <v>171.50154216867469</v>
      </c>
      <c r="J81" s="335">
        <f t="shared" si="20"/>
        <v>687.74928215525995</v>
      </c>
      <c r="K81" s="334">
        <f t="shared" si="21"/>
        <v>0.14527710843373492</v>
      </c>
      <c r="L81" s="335">
        <f t="shared" si="22"/>
        <v>219.94954216867467</v>
      </c>
      <c r="M81" s="335">
        <f t="shared" si="23"/>
        <v>882.03369966263824</v>
      </c>
      <c r="N81" s="332"/>
      <c r="O81" s="333"/>
      <c r="P81" s="333"/>
      <c r="Q81" s="334">
        <f t="shared" si="15"/>
        <v>0.21233734939759039</v>
      </c>
      <c r="R81" s="335">
        <f t="shared" si="16"/>
        <v>321.47874698795187</v>
      </c>
      <c r="S81" s="335">
        <f t="shared" si="17"/>
        <v>1289.1824450866097</v>
      </c>
      <c r="T81" s="231"/>
      <c r="U81" s="262"/>
    </row>
    <row r="82" spans="1:21" ht="12" hidden="1" customHeight="1" x14ac:dyDescent="0.2">
      <c r="A82" s="361"/>
      <c r="D82" s="318">
        <v>565</v>
      </c>
      <c r="E82" s="334">
        <f>E44/$D44</f>
        <v>7.8814159292035404E-2</v>
      </c>
      <c r="F82" s="335">
        <f>M$9*E82</f>
        <v>119.32463716814161</v>
      </c>
      <c r="G82" s="335">
        <f>T$9*F82*POWER((($C$7-$M$7)/LN(($C$7-$T$7)/($M$7-$T$7))/49.833),1.3)</f>
        <v>478.51134466833832</v>
      </c>
      <c r="H82" s="334">
        <f t="shared" si="18"/>
        <v>0.10920353982300886</v>
      </c>
      <c r="I82" s="335">
        <f t="shared" si="19"/>
        <v>165.33415929203542</v>
      </c>
      <c r="J82" s="335">
        <f t="shared" si="20"/>
        <v>663.01706638303335</v>
      </c>
      <c r="K82" s="334">
        <f t="shared" si="21"/>
        <v>0.13957522123893806</v>
      </c>
      <c r="L82" s="335">
        <f t="shared" si="22"/>
        <v>211.31688495575222</v>
      </c>
      <c r="M82" s="335">
        <f t="shared" si="23"/>
        <v>847.41532990220423</v>
      </c>
      <c r="N82" s="314">
        <f>N44/$D44</f>
        <v>0.17203539823008851</v>
      </c>
      <c r="O82" s="313">
        <f>O$51*N82</f>
        <v>260.46159292035401</v>
      </c>
      <c r="P82" s="313">
        <f>P$51*O82*POWER((($C$7-$M$7)/LN(($C$7-$T$7)/($M$7-$T$7))/49.833),1.3)</f>
        <v>1044.4936604932063</v>
      </c>
      <c r="Q82" s="334">
        <f t="shared" si="15"/>
        <v>0.20449557522123896</v>
      </c>
      <c r="R82" s="335">
        <f t="shared" si="16"/>
        <v>309.60630088495577</v>
      </c>
      <c r="S82" s="335">
        <f t="shared" si="17"/>
        <v>1241.5719910842085</v>
      </c>
      <c r="T82" s="231"/>
      <c r="U82" s="262"/>
    </row>
    <row r="83" spans="1:21" ht="12" hidden="1" customHeight="1" x14ac:dyDescent="0.2">
      <c r="A83" s="361"/>
      <c r="D83" s="336">
        <v>665</v>
      </c>
      <c r="E83" s="314">
        <f>E45/$D45</f>
        <v>7.7654135338345864E-2</v>
      </c>
      <c r="F83" s="313">
        <f>M$9*E83</f>
        <v>117.56836090225563</v>
      </c>
      <c r="G83" s="313">
        <f>T$9*F83*POWER((($C$7-$M$7)/LN(($C$7-$T$7)/($M$7-$T$7))/49.833),1.3)</f>
        <v>471.46838910155145</v>
      </c>
      <c r="H83" s="314">
        <f t="shared" si="18"/>
        <v>0.10723308270676692</v>
      </c>
      <c r="I83" s="313">
        <f t="shared" si="19"/>
        <v>162.3508872180451</v>
      </c>
      <c r="J83" s="313">
        <f t="shared" si="20"/>
        <v>651.05365660014775</v>
      </c>
      <c r="K83" s="314">
        <f t="shared" si="21"/>
        <v>0.136796992481203</v>
      </c>
      <c r="L83" s="313">
        <f t="shared" si="22"/>
        <v>207.11064661654135</v>
      </c>
      <c r="M83" s="313">
        <f t="shared" si="23"/>
        <v>830.5476250303667</v>
      </c>
      <c r="N83" s="314">
        <f>N45/$D45</f>
        <v>0.16872180451127819</v>
      </c>
      <c r="O83" s="313">
        <f>O$51*N83</f>
        <v>255.44481203007518</v>
      </c>
      <c r="P83" s="313">
        <f>P$51*O83*POWER((($C$7-$M$7)/LN(($C$7-$T$7)/($M$7-$T$7))/49.833),1.3)</f>
        <v>1024.3755471958573</v>
      </c>
      <c r="Q83" s="314">
        <f t="shared" si="15"/>
        <v>0.20063157894736841</v>
      </c>
      <c r="R83" s="313">
        <f t="shared" si="16"/>
        <v>303.75621052631578</v>
      </c>
      <c r="S83" s="313">
        <f t="shared" si="17"/>
        <v>1218.1121702929704</v>
      </c>
      <c r="T83" s="231"/>
      <c r="U83" s="262"/>
    </row>
    <row r="84" spans="1:21" ht="12" hidden="1" customHeight="1" x14ac:dyDescent="0.2">
      <c r="A84" s="361"/>
      <c r="D84" s="318">
        <v>965</v>
      </c>
      <c r="E84" s="334">
        <f>E46/$D46</f>
        <v>7.5440414507772016E-2</v>
      </c>
      <c r="F84" s="335">
        <f>M$9*E84</f>
        <v>114.21678756476683</v>
      </c>
      <c r="G84" s="335">
        <f>T$9*F84*POWER((($C$7-$M$7)/LN(($C$7-$T$7)/($M$7-$T$7))/49.833),1.3)</f>
        <v>458.02803091117681</v>
      </c>
      <c r="H84" s="334">
        <f t="shared" si="18"/>
        <v>0.10330569948186528</v>
      </c>
      <c r="I84" s="335">
        <f t="shared" si="19"/>
        <v>156.40482901554404</v>
      </c>
      <c r="J84" s="335">
        <f t="shared" si="20"/>
        <v>627.20898903207717</v>
      </c>
      <c r="K84" s="334">
        <f t="shared" si="21"/>
        <v>0.13116062176165802</v>
      </c>
      <c r="L84" s="335">
        <f t="shared" si="22"/>
        <v>198.57718134715023</v>
      </c>
      <c r="M84" s="335">
        <f t="shared" si="23"/>
        <v>796.32703121466545</v>
      </c>
      <c r="N84" s="332"/>
      <c r="O84" s="333"/>
      <c r="P84" s="333"/>
      <c r="Q84" s="334">
        <f t="shared" si="15"/>
        <v>0.19265284974093264</v>
      </c>
      <c r="R84" s="335">
        <f t="shared" si="16"/>
        <v>291.67641450777199</v>
      </c>
      <c r="S84" s="335">
        <f t="shared" si="17"/>
        <v>1169.6702091579241</v>
      </c>
      <c r="T84" s="231"/>
      <c r="U84" s="262"/>
    </row>
    <row r="85" spans="1:21" ht="9" hidden="1" customHeight="1" x14ac:dyDescent="0.2">
      <c r="A85" s="361"/>
      <c r="D85" s="336">
        <v>1065</v>
      </c>
      <c r="E85" s="332"/>
      <c r="F85" s="333"/>
      <c r="G85" s="333"/>
      <c r="H85" s="314">
        <f t="shared" si="18"/>
        <v>0.1024131455399061</v>
      </c>
      <c r="I85" s="313">
        <f t="shared" si="19"/>
        <v>155.05350234741783</v>
      </c>
      <c r="J85" s="313">
        <f t="shared" si="20"/>
        <v>621.78994769746919</v>
      </c>
      <c r="K85" s="314">
        <f t="shared" si="21"/>
        <v>0.12984976525821595</v>
      </c>
      <c r="L85" s="313">
        <f t="shared" si="22"/>
        <v>196.59254460093896</v>
      </c>
      <c r="M85" s="313">
        <f t="shared" si="23"/>
        <v>788.36831270819675</v>
      </c>
      <c r="N85" s="314">
        <f>N47/$D47</f>
        <v>0.16030046948356808</v>
      </c>
      <c r="O85" s="313">
        <f>O$51*N85</f>
        <v>242.69491079812207</v>
      </c>
      <c r="P85" s="313">
        <f>P$51*O85*POWER((($C$7-$M$7)/LN(($C$7-$T$7)/($M$7-$T$7))/49.833),1.3)</f>
        <v>973.24635436794665</v>
      </c>
      <c r="Q85" s="314">
        <f t="shared" si="15"/>
        <v>0.1907511737089202</v>
      </c>
      <c r="R85" s="313">
        <f t="shared" si="16"/>
        <v>288.7972769953052</v>
      </c>
      <c r="S85" s="313">
        <f t="shared" si="17"/>
        <v>1158.1243960276968</v>
      </c>
      <c r="T85" s="231"/>
      <c r="U85" s="262"/>
    </row>
    <row r="86" spans="1:21" ht="21" hidden="1" customHeight="1" x14ac:dyDescent="0.2">
      <c r="A86" s="361"/>
      <c r="D86" s="339" t="s">
        <v>64</v>
      </c>
      <c r="E86" s="332"/>
      <c r="F86" s="333"/>
      <c r="G86" s="333"/>
      <c r="H86" s="314"/>
      <c r="I86" s="313"/>
      <c r="J86" s="313"/>
      <c r="K86" s="314"/>
      <c r="L86" s="313"/>
      <c r="M86" s="313"/>
      <c r="N86" s="314"/>
      <c r="O86" s="313"/>
      <c r="P86" s="313"/>
      <c r="Q86" s="314"/>
      <c r="R86" s="313"/>
      <c r="S86" s="313"/>
      <c r="T86" s="231"/>
      <c r="U86" s="262"/>
    </row>
    <row r="87" spans="1:21" ht="18.75" customHeight="1" x14ac:dyDescent="0.25">
      <c r="A87" s="361"/>
      <c r="D87" s="717" t="s">
        <v>65</v>
      </c>
      <c r="E87" s="717"/>
      <c r="F87" s="717"/>
      <c r="G87" s="717"/>
      <c r="H87" s="717"/>
      <c r="I87" s="717"/>
      <c r="J87" s="717"/>
      <c r="K87" s="390"/>
      <c r="L87" s="389"/>
      <c r="M87" s="391"/>
      <c r="N87" s="392"/>
      <c r="O87" s="392"/>
      <c r="P87" s="404" t="s">
        <v>63</v>
      </c>
      <c r="Q87" s="405"/>
      <c r="R87" s="405"/>
      <c r="S87" s="405"/>
      <c r="T87" s="231"/>
      <c r="U87" s="262"/>
    </row>
    <row r="88" spans="1:21" ht="18.75" customHeight="1" x14ac:dyDescent="0.2">
      <c r="A88" s="378"/>
      <c r="B88" s="385"/>
      <c r="C88" s="385"/>
      <c r="D88" s="386"/>
      <c r="E88" s="387" t="s">
        <v>66</v>
      </c>
      <c r="F88" s="387"/>
      <c r="G88" s="387"/>
      <c r="H88" s="387"/>
      <c r="I88" s="387"/>
      <c r="J88" s="387"/>
      <c r="K88" s="386"/>
      <c r="L88" s="387"/>
      <c r="M88" s="387"/>
      <c r="N88" s="387"/>
      <c r="O88" s="387"/>
      <c r="P88" s="387"/>
      <c r="Q88" s="387"/>
      <c r="R88" s="387"/>
      <c r="S88" s="388"/>
      <c r="T88" s="379"/>
      <c r="U88" s="380"/>
    </row>
    <row r="89" spans="1:21" ht="15" customHeight="1" x14ac:dyDescent="0.2">
      <c r="D89" s="315"/>
      <c r="E89" s="330"/>
      <c r="F89" s="330"/>
      <c r="G89" s="330"/>
      <c r="H89" s="231"/>
      <c r="I89" s="231"/>
      <c r="J89" s="231"/>
      <c r="K89" s="315"/>
      <c r="L89" s="315"/>
      <c r="M89" s="315"/>
      <c r="N89" s="315"/>
      <c r="O89" s="315"/>
      <c r="P89" s="315"/>
      <c r="Q89" s="231"/>
      <c r="R89" s="231"/>
      <c r="S89" s="315"/>
      <c r="T89" s="231"/>
    </row>
    <row r="90" spans="1:21" ht="15" customHeight="1" x14ac:dyDescent="0.2">
      <c r="D90" s="315"/>
      <c r="E90" s="330"/>
      <c r="F90" s="330"/>
      <c r="G90" s="330"/>
      <c r="H90" s="231"/>
      <c r="I90" s="231"/>
      <c r="J90" s="231"/>
      <c r="K90" s="315"/>
      <c r="L90" s="315"/>
      <c r="M90" s="315"/>
      <c r="N90" s="315"/>
      <c r="O90" s="315"/>
      <c r="P90" s="316"/>
      <c r="Q90" s="317"/>
      <c r="R90" s="317"/>
      <c r="S90" s="315"/>
      <c r="T90" s="231"/>
    </row>
    <row r="91" spans="1:21" ht="15" customHeight="1" x14ac:dyDescent="0.2">
      <c r="D91" s="315"/>
      <c r="E91" s="330"/>
      <c r="F91" s="330"/>
      <c r="G91" s="330"/>
      <c r="H91" s="231"/>
      <c r="I91" s="231"/>
      <c r="J91" s="231"/>
      <c r="K91" s="315"/>
      <c r="L91" s="315"/>
      <c r="M91" s="315"/>
      <c r="N91" s="315"/>
      <c r="O91" s="315"/>
      <c r="P91" s="315"/>
      <c r="Q91" s="231"/>
      <c r="R91" s="231"/>
      <c r="S91" s="315"/>
      <c r="T91" s="231"/>
    </row>
    <row r="92" spans="1:21" ht="15" customHeight="1" x14ac:dyDescent="0.2">
      <c r="D92" s="315"/>
      <c r="E92" s="330"/>
      <c r="F92" s="330"/>
      <c r="G92" s="330"/>
      <c r="H92" s="231"/>
      <c r="I92" s="231"/>
      <c r="J92" s="231"/>
      <c r="K92" s="315"/>
      <c r="L92" s="315"/>
      <c r="M92" s="315"/>
      <c r="N92" s="315"/>
      <c r="O92" s="315"/>
      <c r="P92" s="315"/>
      <c r="Q92" s="231"/>
      <c r="R92" s="231"/>
      <c r="S92" s="315"/>
      <c r="T92" s="231"/>
    </row>
    <row r="93" spans="1:21" ht="15" customHeight="1" x14ac:dyDescent="0.2">
      <c r="D93" s="315"/>
      <c r="E93" s="330"/>
      <c r="F93" s="330"/>
      <c r="G93" s="330"/>
      <c r="H93" s="231"/>
      <c r="I93" s="231"/>
      <c r="J93" s="231"/>
      <c r="K93" s="315"/>
      <c r="L93" s="315"/>
      <c r="M93" s="315"/>
      <c r="N93" s="315"/>
      <c r="O93" s="315"/>
      <c r="P93" s="315"/>
      <c r="Q93" s="231"/>
      <c r="R93" s="231"/>
      <c r="S93" s="315"/>
      <c r="T93" s="231"/>
    </row>
    <row r="94" spans="1:21" ht="15" customHeight="1" x14ac:dyDescent="0.2">
      <c r="D94" s="315"/>
      <c r="E94" s="330"/>
      <c r="F94" s="330"/>
      <c r="G94" s="330"/>
      <c r="H94" s="231"/>
      <c r="I94" s="231"/>
      <c r="J94" s="231"/>
      <c r="K94" s="315"/>
      <c r="L94" s="315"/>
      <c r="M94" s="315"/>
      <c r="N94" s="315"/>
      <c r="O94" s="315"/>
      <c r="P94" s="315"/>
      <c r="Q94" s="231"/>
      <c r="R94" s="231"/>
      <c r="S94" s="315"/>
      <c r="T94" s="231"/>
    </row>
  </sheetData>
  <sheetProtection algorithmName="SHA-512" hashValue="DvGdf8/4hD8JMl3yoC916Crx7mJVZz4dbjs5mS1tDIEp2lloB1yFNC+WCQnkLumIC3a7d/g0hvy5Vi7lDj9wBg==" saltValue="+dA2Z/YtJXxlm+hEgXskgw==" spinCount="100000" sheet="1" selectLockedCells="1"/>
  <mergeCells count="16">
    <mergeCell ref="D87:J87"/>
    <mergeCell ref="D11:S11"/>
    <mergeCell ref="P9:S9"/>
    <mergeCell ref="G9:J9"/>
    <mergeCell ref="D75:Q75"/>
    <mergeCell ref="D37:Q37"/>
    <mergeCell ref="E39:F39"/>
    <mergeCell ref="H39:I39"/>
    <mergeCell ref="K39:L39"/>
    <mergeCell ref="N39:O39"/>
    <mergeCell ref="Q39:R39"/>
    <mergeCell ref="E13:F13"/>
    <mergeCell ref="H13:I13"/>
    <mergeCell ref="K13:L13"/>
    <mergeCell ref="N13:O13"/>
    <mergeCell ref="Q13:R13"/>
  </mergeCells>
  <conditionalFormatting sqref="D53:S53">
    <cfRule type="expression" dxfId="19" priority="20">
      <formula>$T53="hier"</formula>
    </cfRule>
  </conditionalFormatting>
  <conditionalFormatting sqref="D54:T54">
    <cfRule type="expression" dxfId="18" priority="19">
      <formula>$T54="hier"</formula>
    </cfRule>
  </conditionalFormatting>
  <conditionalFormatting sqref="D55:S55">
    <cfRule type="expression" dxfId="17" priority="18">
      <formula>$T55="hier"</formula>
    </cfRule>
  </conditionalFormatting>
  <conditionalFormatting sqref="D56:S56">
    <cfRule type="expression" dxfId="16" priority="17">
      <formula>$T56="hier"</formula>
    </cfRule>
  </conditionalFormatting>
  <conditionalFormatting sqref="D57:S57">
    <cfRule type="expression" dxfId="15" priority="16">
      <formula>$T57="hier"</formula>
    </cfRule>
  </conditionalFormatting>
  <conditionalFormatting sqref="D58:S58">
    <cfRule type="expression" dxfId="14" priority="15">
      <formula>$T58="hier"</formula>
    </cfRule>
  </conditionalFormatting>
  <conditionalFormatting sqref="D59:S59">
    <cfRule type="expression" dxfId="13" priority="14">
      <formula>$T59="hier"</formula>
    </cfRule>
  </conditionalFormatting>
  <conditionalFormatting sqref="D60:S60">
    <cfRule type="expression" dxfId="12" priority="13">
      <formula>$T60="hier"</formula>
    </cfRule>
  </conditionalFormatting>
  <conditionalFormatting sqref="D61:S61">
    <cfRule type="expression" dxfId="11" priority="12">
      <formula>$T61="hier"</formula>
    </cfRule>
  </conditionalFormatting>
  <conditionalFormatting sqref="D62:S62">
    <cfRule type="expression" dxfId="10" priority="11">
      <formula>$T62="hier"</formula>
    </cfRule>
  </conditionalFormatting>
  <conditionalFormatting sqref="D63:S63">
    <cfRule type="expression" dxfId="9" priority="10">
      <formula>$T63="hier"</formula>
    </cfRule>
  </conditionalFormatting>
  <conditionalFormatting sqref="D64:S64">
    <cfRule type="expression" dxfId="8" priority="9">
      <formula>$T64="hier"</formula>
    </cfRule>
  </conditionalFormatting>
  <conditionalFormatting sqref="D65:S65">
    <cfRule type="expression" dxfId="7" priority="8">
      <formula>$T65="hier"</formula>
    </cfRule>
  </conditionalFormatting>
  <conditionalFormatting sqref="D66:S66">
    <cfRule type="expression" dxfId="6" priority="7">
      <formula>$T66="hier"</formula>
    </cfRule>
  </conditionalFormatting>
  <conditionalFormatting sqref="D67:S67">
    <cfRule type="expression" dxfId="5" priority="6">
      <formula>$T67="hier"</formula>
    </cfRule>
  </conditionalFormatting>
  <conditionalFormatting sqref="D68:S68">
    <cfRule type="expression" dxfId="4" priority="5">
      <formula>$T68="hier"</formula>
    </cfRule>
  </conditionalFormatting>
  <conditionalFormatting sqref="D69:S69">
    <cfRule type="expression" dxfId="3" priority="4">
      <formula>$T69="hier"</formula>
    </cfRule>
  </conditionalFormatting>
  <conditionalFormatting sqref="D70:S70">
    <cfRule type="expression" dxfId="2" priority="3">
      <formula>$T70="hier"</formula>
    </cfRule>
  </conditionalFormatting>
  <conditionalFormatting sqref="D71:S71">
    <cfRule type="expression" dxfId="1" priority="2">
      <formula>$T71="hier"</formula>
    </cfRule>
  </conditionalFormatting>
  <conditionalFormatting sqref="D72:S72">
    <cfRule type="expression" dxfId="0" priority="1">
      <formula>$T72="hier"</formula>
    </cfRule>
  </conditionalFormatting>
  <pageMargins left="0.59055118110236227" right="0.59055118110236227" top="0.61" bottom="0.4" header="0.51181102362204722" footer="0.16"/>
  <pageSetup paperSize="9" orientation="portrait" r:id="rId1"/>
  <headerFooter alignWithMargins="0">
    <oddFooter>&amp;L&amp;8&amp;F, &amp;D&amp;R&amp;8HHA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9E38-9A8F-4357-8D75-2E313702E64A}">
  <sheetPr>
    <tabColor rgb="FF7030A0"/>
  </sheetPr>
  <dimension ref="A1:AF86"/>
  <sheetViews>
    <sheetView showGridLines="0" zoomScale="115" zoomScaleNormal="115" workbookViewId="0">
      <selection activeCell="D5" sqref="D5"/>
    </sheetView>
  </sheetViews>
  <sheetFormatPr baseColWidth="10" defaultColWidth="11" defaultRowHeight="12.75" x14ac:dyDescent="0.2"/>
  <cols>
    <col min="1" max="2" width="3.25" style="492" customWidth="1"/>
    <col min="3" max="6" width="4.25" style="492" customWidth="1"/>
    <col min="7" max="7" width="4.25" style="492" hidden="1" customWidth="1"/>
    <col min="8" max="11" width="4.25" style="492" customWidth="1"/>
    <col min="12" max="12" width="4.25" style="492" hidden="1" customWidth="1"/>
    <col min="13" max="13" width="4.25" style="492" customWidth="1"/>
    <col min="14" max="16" width="4.25" style="493" customWidth="1"/>
    <col min="17" max="17" width="4.25" style="493" hidden="1" customWidth="1"/>
    <col min="18" max="21" width="4.25" style="493" customWidth="1"/>
    <col min="22" max="22" width="4.25" style="493" hidden="1" customWidth="1"/>
    <col min="23" max="26" width="4.25" style="493" customWidth="1"/>
    <col min="27" max="27" width="4.25" style="493" hidden="1" customWidth="1"/>
    <col min="28" max="31" width="4.25" style="433" customWidth="1"/>
    <col min="32" max="32" width="4.25" style="433" hidden="1" customWidth="1"/>
    <col min="33" max="256" width="11" style="433"/>
    <col min="257" max="258" width="3.25" style="433" customWidth="1"/>
    <col min="259" max="288" width="4.25" style="433" customWidth="1"/>
    <col min="289" max="512" width="11" style="433"/>
    <col min="513" max="514" width="3.25" style="433" customWidth="1"/>
    <col min="515" max="544" width="4.25" style="433" customWidth="1"/>
    <col min="545" max="768" width="11" style="433"/>
    <col min="769" max="770" width="3.25" style="433" customWidth="1"/>
    <col min="771" max="800" width="4.25" style="433" customWidth="1"/>
    <col min="801" max="1024" width="11" style="433"/>
    <col min="1025" max="1026" width="3.25" style="433" customWidth="1"/>
    <col min="1027" max="1056" width="4.25" style="433" customWidth="1"/>
    <col min="1057" max="1280" width="11" style="433"/>
    <col min="1281" max="1282" width="3.25" style="433" customWidth="1"/>
    <col min="1283" max="1312" width="4.25" style="433" customWidth="1"/>
    <col min="1313" max="1536" width="11" style="433"/>
    <col min="1537" max="1538" width="3.25" style="433" customWidth="1"/>
    <col min="1539" max="1568" width="4.25" style="433" customWidth="1"/>
    <col min="1569" max="1792" width="11" style="433"/>
    <col min="1793" max="1794" width="3.25" style="433" customWidth="1"/>
    <col min="1795" max="1824" width="4.25" style="433" customWidth="1"/>
    <col min="1825" max="2048" width="11" style="433"/>
    <col min="2049" max="2050" width="3.25" style="433" customWidth="1"/>
    <col min="2051" max="2080" width="4.25" style="433" customWidth="1"/>
    <col min="2081" max="2304" width="11" style="433"/>
    <col min="2305" max="2306" width="3.25" style="433" customWidth="1"/>
    <col min="2307" max="2336" width="4.25" style="433" customWidth="1"/>
    <col min="2337" max="2560" width="11" style="433"/>
    <col min="2561" max="2562" width="3.25" style="433" customWidth="1"/>
    <col min="2563" max="2592" width="4.25" style="433" customWidth="1"/>
    <col min="2593" max="2816" width="11" style="433"/>
    <col min="2817" max="2818" width="3.25" style="433" customWidth="1"/>
    <col min="2819" max="2848" width="4.25" style="433" customWidth="1"/>
    <col min="2849" max="3072" width="11" style="433"/>
    <col min="3073" max="3074" width="3.25" style="433" customWidth="1"/>
    <col min="3075" max="3104" width="4.25" style="433" customWidth="1"/>
    <col min="3105" max="3328" width="11" style="433"/>
    <col min="3329" max="3330" width="3.25" style="433" customWidth="1"/>
    <col min="3331" max="3360" width="4.25" style="433" customWidth="1"/>
    <col min="3361" max="3584" width="11" style="433"/>
    <col min="3585" max="3586" width="3.25" style="433" customWidth="1"/>
    <col min="3587" max="3616" width="4.25" style="433" customWidth="1"/>
    <col min="3617" max="3840" width="11" style="433"/>
    <col min="3841" max="3842" width="3.25" style="433" customWidth="1"/>
    <col min="3843" max="3872" width="4.25" style="433" customWidth="1"/>
    <col min="3873" max="4096" width="11" style="433"/>
    <col min="4097" max="4098" width="3.25" style="433" customWidth="1"/>
    <col min="4099" max="4128" width="4.25" style="433" customWidth="1"/>
    <col min="4129" max="4352" width="11" style="433"/>
    <col min="4353" max="4354" width="3.25" style="433" customWidth="1"/>
    <col min="4355" max="4384" width="4.25" style="433" customWidth="1"/>
    <col min="4385" max="4608" width="11" style="433"/>
    <col min="4609" max="4610" width="3.25" style="433" customWidth="1"/>
    <col min="4611" max="4640" width="4.25" style="433" customWidth="1"/>
    <col min="4641" max="4864" width="11" style="433"/>
    <col min="4865" max="4866" width="3.25" style="433" customWidth="1"/>
    <col min="4867" max="4896" width="4.25" style="433" customWidth="1"/>
    <col min="4897" max="5120" width="11" style="433"/>
    <col min="5121" max="5122" width="3.25" style="433" customWidth="1"/>
    <col min="5123" max="5152" width="4.25" style="433" customWidth="1"/>
    <col min="5153" max="5376" width="11" style="433"/>
    <col min="5377" max="5378" width="3.25" style="433" customWidth="1"/>
    <col min="5379" max="5408" width="4.25" style="433" customWidth="1"/>
    <col min="5409" max="5632" width="11" style="433"/>
    <col min="5633" max="5634" width="3.25" style="433" customWidth="1"/>
    <col min="5635" max="5664" width="4.25" style="433" customWidth="1"/>
    <col min="5665" max="5888" width="11" style="433"/>
    <col min="5889" max="5890" width="3.25" style="433" customWidth="1"/>
    <col min="5891" max="5920" width="4.25" style="433" customWidth="1"/>
    <col min="5921" max="6144" width="11" style="433"/>
    <col min="6145" max="6146" width="3.25" style="433" customWidth="1"/>
    <col min="6147" max="6176" width="4.25" style="433" customWidth="1"/>
    <col min="6177" max="6400" width="11" style="433"/>
    <col min="6401" max="6402" width="3.25" style="433" customWidth="1"/>
    <col min="6403" max="6432" width="4.25" style="433" customWidth="1"/>
    <col min="6433" max="6656" width="11" style="433"/>
    <col min="6657" max="6658" width="3.25" style="433" customWidth="1"/>
    <col min="6659" max="6688" width="4.25" style="433" customWidth="1"/>
    <col min="6689" max="6912" width="11" style="433"/>
    <col min="6913" max="6914" width="3.25" style="433" customWidth="1"/>
    <col min="6915" max="6944" width="4.25" style="433" customWidth="1"/>
    <col min="6945" max="7168" width="11" style="433"/>
    <col min="7169" max="7170" width="3.25" style="433" customWidth="1"/>
    <col min="7171" max="7200" width="4.25" style="433" customWidth="1"/>
    <col min="7201" max="7424" width="11" style="433"/>
    <col min="7425" max="7426" width="3.25" style="433" customWidth="1"/>
    <col min="7427" max="7456" width="4.25" style="433" customWidth="1"/>
    <col min="7457" max="7680" width="11" style="433"/>
    <col min="7681" max="7682" width="3.25" style="433" customWidth="1"/>
    <col min="7683" max="7712" width="4.25" style="433" customWidth="1"/>
    <col min="7713" max="7936" width="11" style="433"/>
    <col min="7937" max="7938" width="3.25" style="433" customWidth="1"/>
    <col min="7939" max="7968" width="4.25" style="433" customWidth="1"/>
    <col min="7969" max="8192" width="11" style="433"/>
    <col min="8193" max="8194" width="3.25" style="433" customWidth="1"/>
    <col min="8195" max="8224" width="4.25" style="433" customWidth="1"/>
    <col min="8225" max="8448" width="11" style="433"/>
    <col min="8449" max="8450" width="3.25" style="433" customWidth="1"/>
    <col min="8451" max="8480" width="4.25" style="433" customWidth="1"/>
    <col min="8481" max="8704" width="11" style="433"/>
    <col min="8705" max="8706" width="3.25" style="433" customWidth="1"/>
    <col min="8707" max="8736" width="4.25" style="433" customWidth="1"/>
    <col min="8737" max="8960" width="11" style="433"/>
    <col min="8961" max="8962" width="3.25" style="433" customWidth="1"/>
    <col min="8963" max="8992" width="4.25" style="433" customWidth="1"/>
    <col min="8993" max="9216" width="11" style="433"/>
    <col min="9217" max="9218" width="3.25" style="433" customWidth="1"/>
    <col min="9219" max="9248" width="4.25" style="433" customWidth="1"/>
    <col min="9249" max="9472" width="11" style="433"/>
    <col min="9473" max="9474" width="3.25" style="433" customWidth="1"/>
    <col min="9475" max="9504" width="4.25" style="433" customWidth="1"/>
    <col min="9505" max="9728" width="11" style="433"/>
    <col min="9729" max="9730" width="3.25" style="433" customWidth="1"/>
    <col min="9731" max="9760" width="4.25" style="433" customWidth="1"/>
    <col min="9761" max="9984" width="11" style="433"/>
    <col min="9985" max="9986" width="3.25" style="433" customWidth="1"/>
    <col min="9987" max="10016" width="4.25" style="433" customWidth="1"/>
    <col min="10017" max="10240" width="11" style="433"/>
    <col min="10241" max="10242" width="3.25" style="433" customWidth="1"/>
    <col min="10243" max="10272" width="4.25" style="433" customWidth="1"/>
    <col min="10273" max="10496" width="11" style="433"/>
    <col min="10497" max="10498" width="3.25" style="433" customWidth="1"/>
    <col min="10499" max="10528" width="4.25" style="433" customWidth="1"/>
    <col min="10529" max="10752" width="11" style="433"/>
    <col min="10753" max="10754" width="3.25" style="433" customWidth="1"/>
    <col min="10755" max="10784" width="4.25" style="433" customWidth="1"/>
    <col min="10785" max="11008" width="11" style="433"/>
    <col min="11009" max="11010" width="3.25" style="433" customWidth="1"/>
    <col min="11011" max="11040" width="4.25" style="433" customWidth="1"/>
    <col min="11041" max="11264" width="11" style="433"/>
    <col min="11265" max="11266" width="3.25" style="433" customWidth="1"/>
    <col min="11267" max="11296" width="4.25" style="433" customWidth="1"/>
    <col min="11297" max="11520" width="11" style="433"/>
    <col min="11521" max="11522" width="3.25" style="433" customWidth="1"/>
    <col min="11523" max="11552" width="4.25" style="433" customWidth="1"/>
    <col min="11553" max="11776" width="11" style="433"/>
    <col min="11777" max="11778" width="3.25" style="433" customWidth="1"/>
    <col min="11779" max="11808" width="4.25" style="433" customWidth="1"/>
    <col min="11809" max="12032" width="11" style="433"/>
    <col min="12033" max="12034" width="3.25" style="433" customWidth="1"/>
    <col min="12035" max="12064" width="4.25" style="433" customWidth="1"/>
    <col min="12065" max="12288" width="11" style="433"/>
    <col min="12289" max="12290" width="3.25" style="433" customWidth="1"/>
    <col min="12291" max="12320" width="4.25" style="433" customWidth="1"/>
    <col min="12321" max="12544" width="11" style="433"/>
    <col min="12545" max="12546" width="3.25" style="433" customWidth="1"/>
    <col min="12547" max="12576" width="4.25" style="433" customWidth="1"/>
    <col min="12577" max="12800" width="11" style="433"/>
    <col min="12801" max="12802" width="3.25" style="433" customWidth="1"/>
    <col min="12803" max="12832" width="4.25" style="433" customWidth="1"/>
    <col min="12833" max="13056" width="11" style="433"/>
    <col min="13057" max="13058" width="3.25" style="433" customWidth="1"/>
    <col min="13059" max="13088" width="4.25" style="433" customWidth="1"/>
    <col min="13089" max="13312" width="11" style="433"/>
    <col min="13313" max="13314" width="3.25" style="433" customWidth="1"/>
    <col min="13315" max="13344" width="4.25" style="433" customWidth="1"/>
    <col min="13345" max="13568" width="11" style="433"/>
    <col min="13569" max="13570" width="3.25" style="433" customWidth="1"/>
    <col min="13571" max="13600" width="4.25" style="433" customWidth="1"/>
    <col min="13601" max="13824" width="11" style="433"/>
    <col min="13825" max="13826" width="3.25" style="433" customWidth="1"/>
    <col min="13827" max="13856" width="4.25" style="433" customWidth="1"/>
    <col min="13857" max="14080" width="11" style="433"/>
    <col min="14081" max="14082" width="3.25" style="433" customWidth="1"/>
    <col min="14083" max="14112" width="4.25" style="433" customWidth="1"/>
    <col min="14113" max="14336" width="11" style="433"/>
    <col min="14337" max="14338" width="3.25" style="433" customWidth="1"/>
    <col min="14339" max="14368" width="4.25" style="433" customWidth="1"/>
    <col min="14369" max="14592" width="11" style="433"/>
    <col min="14593" max="14594" width="3.25" style="433" customWidth="1"/>
    <col min="14595" max="14624" width="4.25" style="433" customWidth="1"/>
    <col min="14625" max="14848" width="11" style="433"/>
    <col min="14849" max="14850" width="3.25" style="433" customWidth="1"/>
    <col min="14851" max="14880" width="4.25" style="433" customWidth="1"/>
    <col min="14881" max="15104" width="11" style="433"/>
    <col min="15105" max="15106" width="3.25" style="433" customWidth="1"/>
    <col min="15107" max="15136" width="4.25" style="433" customWidth="1"/>
    <col min="15137" max="15360" width="11" style="433"/>
    <col min="15361" max="15362" width="3.25" style="433" customWidth="1"/>
    <col min="15363" max="15392" width="4.25" style="433" customWidth="1"/>
    <col min="15393" max="15616" width="11" style="433"/>
    <col min="15617" max="15618" width="3.25" style="433" customWidth="1"/>
    <col min="15619" max="15648" width="4.25" style="433" customWidth="1"/>
    <col min="15649" max="15872" width="11" style="433"/>
    <col min="15873" max="15874" width="3.25" style="433" customWidth="1"/>
    <col min="15875" max="15904" width="4.25" style="433" customWidth="1"/>
    <col min="15905" max="16128" width="11" style="433"/>
    <col min="16129" max="16130" width="3.25" style="433" customWidth="1"/>
    <col min="16131" max="16160" width="4.25" style="433" customWidth="1"/>
    <col min="16161" max="16384" width="11" style="433"/>
  </cols>
  <sheetData>
    <row r="1" spans="1:32" s="432" customFormat="1" ht="6.95" customHeight="1" x14ac:dyDescent="0.2">
      <c r="A1" s="494"/>
      <c r="B1" s="494"/>
      <c r="C1" s="494"/>
      <c r="D1" s="494"/>
      <c r="E1" s="494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</row>
    <row r="2" spans="1:32" s="432" customFormat="1" ht="20.25" x14ac:dyDescent="0.3">
      <c r="A2" s="675" t="s">
        <v>67</v>
      </c>
      <c r="B2" s="675"/>
      <c r="C2" s="675"/>
      <c r="D2" s="675"/>
      <c r="E2" s="675"/>
      <c r="F2" s="731" t="s">
        <v>1</v>
      </c>
      <c r="G2" s="731"/>
      <c r="H2" s="731"/>
      <c r="I2" s="731"/>
      <c r="J2" s="731"/>
      <c r="K2" s="731"/>
      <c r="L2" s="731"/>
      <c r="M2" s="731"/>
      <c r="N2" s="731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</row>
    <row r="3" spans="1:32" s="432" customFormat="1" ht="6.95" customHeight="1" x14ac:dyDescent="0.2">
      <c r="A3" s="494"/>
      <c r="B3" s="494"/>
      <c r="C3" s="494"/>
      <c r="D3" s="494"/>
      <c r="E3" s="494"/>
      <c r="F3" s="731"/>
      <c r="G3" s="731"/>
      <c r="H3" s="731"/>
      <c r="I3" s="731"/>
      <c r="J3" s="731"/>
      <c r="K3" s="731"/>
      <c r="L3" s="731"/>
      <c r="M3" s="731"/>
      <c r="N3" s="731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</row>
    <row r="4" spans="1:32" s="432" customFormat="1" ht="17.25" customHeight="1" x14ac:dyDescent="0.2"/>
    <row r="5" spans="1:32" s="432" customFormat="1" ht="15.75" customHeight="1" x14ac:dyDescent="0.25">
      <c r="A5" s="497"/>
      <c r="B5" s="497"/>
      <c r="C5" s="502" t="s">
        <v>35</v>
      </c>
      <c r="D5" s="501">
        <v>75</v>
      </c>
      <c r="E5" s="502" t="s">
        <v>4</v>
      </c>
      <c r="F5" s="497"/>
      <c r="G5" s="497"/>
      <c r="H5" s="497"/>
      <c r="I5" s="497"/>
      <c r="J5" s="497"/>
      <c r="K5" s="502" t="s">
        <v>36</v>
      </c>
      <c r="L5" s="497"/>
      <c r="M5" s="501">
        <v>65</v>
      </c>
      <c r="N5" s="502" t="s">
        <v>4</v>
      </c>
      <c r="O5" s="499"/>
      <c r="P5" s="497"/>
      <c r="Q5" s="499"/>
      <c r="R5" s="499"/>
      <c r="S5" s="502" t="s">
        <v>6</v>
      </c>
      <c r="T5" s="502"/>
      <c r="U5" s="501">
        <v>20</v>
      </c>
      <c r="V5" s="498"/>
      <c r="W5" s="502" t="s">
        <v>4</v>
      </c>
      <c r="X5" s="498"/>
      <c r="Y5" s="499"/>
      <c r="Z5" s="495"/>
      <c r="AA5" s="495"/>
      <c r="AB5" s="495"/>
      <c r="AC5" s="495"/>
      <c r="AD5" s="495"/>
      <c r="AE5" s="495"/>
      <c r="AF5" s="495"/>
    </row>
    <row r="6" spans="1:32" s="434" customFormat="1" ht="15.75" x14ac:dyDescent="0.25">
      <c r="A6" s="433"/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</row>
    <row r="7" spans="1:32" x14ac:dyDescent="0.2">
      <c r="A7" s="435" t="s">
        <v>27</v>
      </c>
      <c r="B7" s="436"/>
      <c r="C7" s="437">
        <v>1200</v>
      </c>
      <c r="D7" s="438"/>
      <c r="E7" s="438"/>
      <c r="F7" s="438"/>
      <c r="G7" s="439"/>
      <c r="H7" s="437">
        <v>1400</v>
      </c>
      <c r="I7" s="438"/>
      <c r="J7" s="438"/>
      <c r="K7" s="438"/>
      <c r="L7" s="439"/>
      <c r="M7" s="437">
        <v>1600</v>
      </c>
      <c r="N7" s="438"/>
      <c r="O7" s="438"/>
      <c r="P7" s="438"/>
      <c r="Q7" s="439"/>
      <c r="R7" s="437">
        <v>1800</v>
      </c>
      <c r="S7" s="438"/>
      <c r="T7" s="438"/>
      <c r="U7" s="438"/>
      <c r="V7" s="439"/>
      <c r="W7" s="437">
        <v>2000</v>
      </c>
      <c r="X7" s="438"/>
      <c r="Y7" s="438"/>
      <c r="Z7" s="438"/>
      <c r="AA7" s="439"/>
      <c r="AB7" s="437">
        <v>2200</v>
      </c>
      <c r="AC7" s="438"/>
      <c r="AD7" s="438"/>
      <c r="AE7" s="438"/>
      <c r="AF7" s="439"/>
    </row>
    <row r="8" spans="1:32" x14ac:dyDescent="0.2">
      <c r="A8" s="440" t="s">
        <v>28</v>
      </c>
      <c r="B8" s="441"/>
      <c r="C8" s="442">
        <v>10</v>
      </c>
      <c r="D8" s="443">
        <v>11</v>
      </c>
      <c r="E8" s="443">
        <v>20</v>
      </c>
      <c r="F8" s="443">
        <v>21</v>
      </c>
      <c r="G8" s="444"/>
      <c r="H8" s="442">
        <v>10</v>
      </c>
      <c r="I8" s="443">
        <v>11</v>
      </c>
      <c r="J8" s="443">
        <v>20</v>
      </c>
      <c r="K8" s="443">
        <v>21</v>
      </c>
      <c r="L8" s="444">
        <v>22</v>
      </c>
      <c r="M8" s="442">
        <v>10</v>
      </c>
      <c r="N8" s="443">
        <v>11</v>
      </c>
      <c r="O8" s="443">
        <v>20</v>
      </c>
      <c r="P8" s="443">
        <v>21</v>
      </c>
      <c r="Q8" s="444">
        <v>22</v>
      </c>
      <c r="R8" s="442">
        <v>10</v>
      </c>
      <c r="S8" s="443">
        <v>11</v>
      </c>
      <c r="T8" s="443">
        <v>20</v>
      </c>
      <c r="U8" s="443">
        <v>21</v>
      </c>
      <c r="V8" s="444">
        <v>22</v>
      </c>
      <c r="W8" s="442">
        <v>10</v>
      </c>
      <c r="X8" s="443">
        <v>11</v>
      </c>
      <c r="Y8" s="443">
        <v>20</v>
      </c>
      <c r="Z8" s="443">
        <v>21</v>
      </c>
      <c r="AA8" s="444">
        <v>22</v>
      </c>
      <c r="AB8" s="442">
        <v>10</v>
      </c>
      <c r="AC8" s="443">
        <v>11</v>
      </c>
      <c r="AD8" s="443">
        <v>20</v>
      </c>
      <c r="AE8" s="443">
        <v>21</v>
      </c>
      <c r="AF8" s="444">
        <v>22</v>
      </c>
    </row>
    <row r="9" spans="1:32" x14ac:dyDescent="0.2">
      <c r="A9" s="445" t="s">
        <v>68</v>
      </c>
      <c r="B9" s="446" t="s">
        <v>29</v>
      </c>
      <c r="C9" s="442" t="s">
        <v>30</v>
      </c>
      <c r="D9" s="447" t="s">
        <v>30</v>
      </c>
      <c r="E9" s="448" t="s">
        <v>30</v>
      </c>
      <c r="F9" s="448" t="s">
        <v>30</v>
      </c>
      <c r="G9" s="444"/>
      <c r="H9" s="448" t="s">
        <v>30</v>
      </c>
      <c r="I9" s="448" t="s">
        <v>30</v>
      </c>
      <c r="J9" s="448" t="s">
        <v>30</v>
      </c>
      <c r="K9" s="448" t="s">
        <v>30</v>
      </c>
      <c r="L9" s="444" t="s">
        <v>30</v>
      </c>
      <c r="M9" s="442" t="s">
        <v>30</v>
      </c>
      <c r="N9" s="447" t="s">
        <v>30</v>
      </c>
      <c r="O9" s="448" t="s">
        <v>30</v>
      </c>
      <c r="P9" s="448" t="s">
        <v>30</v>
      </c>
      <c r="Q9" s="444" t="s">
        <v>30</v>
      </c>
      <c r="R9" s="448" t="s">
        <v>30</v>
      </c>
      <c r="S9" s="448" t="s">
        <v>30</v>
      </c>
      <c r="T9" s="448" t="s">
        <v>30</v>
      </c>
      <c r="U9" s="448" t="s">
        <v>30</v>
      </c>
      <c r="V9" s="444" t="s">
        <v>30</v>
      </c>
      <c r="W9" s="448" t="s">
        <v>30</v>
      </c>
      <c r="X9" s="448" t="s">
        <v>30</v>
      </c>
      <c r="Y9" s="448" t="s">
        <v>30</v>
      </c>
      <c r="Z9" s="448" t="s">
        <v>30</v>
      </c>
      <c r="AA9" s="444" t="s">
        <v>30</v>
      </c>
      <c r="AB9" s="448" t="s">
        <v>30</v>
      </c>
      <c r="AC9" s="448" t="s">
        <v>30</v>
      </c>
      <c r="AD9" s="448" t="s">
        <v>30</v>
      </c>
      <c r="AE9" s="448" t="s">
        <v>30</v>
      </c>
      <c r="AF9" s="444" t="s">
        <v>30</v>
      </c>
    </row>
    <row r="10" spans="1:32" x14ac:dyDescent="0.2">
      <c r="A10" s="449">
        <v>2</v>
      </c>
      <c r="B10" s="450">
        <f>($A10-1)*72+70</f>
        <v>142</v>
      </c>
      <c r="C10" s="451">
        <f t="shared" ref="C10:R25" si="0">C$37*$A10*POWER((($D$5-$M$5)/LN(($D$5-$U$5)/($M$5-$U$5))/49.833),C$38)</f>
        <v>184.39941224962743</v>
      </c>
      <c r="D10" s="452">
        <f t="shared" si="0"/>
        <v>221.199315098667</v>
      </c>
      <c r="E10" s="452">
        <f t="shared" si="0"/>
        <v>316.1989849558467</v>
      </c>
      <c r="F10" s="453">
        <f t="shared" si="0"/>
        <v>347.59887624389808</v>
      </c>
      <c r="G10" s="454"/>
      <c r="H10" s="455">
        <f t="shared" si="0"/>
        <v>216.19931089137447</v>
      </c>
      <c r="I10" s="456">
        <f t="shared" si="0"/>
        <v>252.39921274778135</v>
      </c>
      <c r="J10" s="456">
        <f t="shared" si="0"/>
        <v>368.3988173868878</v>
      </c>
      <c r="K10" s="456">
        <f t="shared" si="0"/>
        <v>401.3987114524885</v>
      </c>
      <c r="L10" s="454">
        <f t="shared" si="0"/>
        <v>459.59861879560549</v>
      </c>
      <c r="M10" s="451">
        <f t="shared" si="0"/>
        <v>249.59920443333519</v>
      </c>
      <c r="N10" s="452">
        <f t="shared" si="0"/>
        <v>284.19911356148754</v>
      </c>
      <c r="O10" s="452">
        <f t="shared" si="0"/>
        <v>420.99864853387555</v>
      </c>
      <c r="P10" s="453">
        <f t="shared" si="0"/>
        <v>457.19854273606109</v>
      </c>
      <c r="Q10" s="454">
        <f t="shared" si="0"/>
        <v>509.99846733193817</v>
      </c>
      <c r="R10" s="455">
        <f t="shared" si="0"/>
        <v>284.19909415045618</v>
      </c>
      <c r="S10" s="456">
        <f t="shared" ref="S10:AF25" si="1">S$37*$A10*POWER((($D$5-$M$5)/LN(($D$5-$U$5)/($M$5-$U$5))/49.833),S$38)</f>
        <v>317.19901063231475</v>
      </c>
      <c r="T10" s="456">
        <f t="shared" si="1"/>
        <v>473.9984891883048</v>
      </c>
      <c r="U10" s="456">
        <f t="shared" si="1"/>
        <v>515.19835786880731</v>
      </c>
      <c r="V10" s="454">
        <f t="shared" si="1"/>
        <v>546.99834368489462</v>
      </c>
      <c r="W10" s="455">
        <f t="shared" si="1"/>
        <v>320.5989854293752</v>
      </c>
      <c r="X10" s="456">
        <f t="shared" si="1"/>
        <v>351.79891072202105</v>
      </c>
      <c r="Y10" s="456">
        <f t="shared" si="1"/>
        <v>527.19833162310238</v>
      </c>
      <c r="Z10" s="456">
        <f t="shared" si="1"/>
        <v>576.19818967599213</v>
      </c>
      <c r="AA10" s="454">
        <f t="shared" si="1"/>
        <v>585.3982274097574</v>
      </c>
      <c r="AB10" s="455">
        <f t="shared" si="1"/>
        <v>358.19887459552302</v>
      </c>
      <c r="AC10" s="456">
        <f t="shared" si="1"/>
        <v>387.79881691324198</v>
      </c>
      <c r="AD10" s="456">
        <f t="shared" si="1"/>
        <v>580.99817459519511</v>
      </c>
      <c r="AE10" s="456">
        <f t="shared" si="1"/>
        <v>639.79801898791652</v>
      </c>
      <c r="AF10" s="454">
        <f t="shared" si="1"/>
        <v>623.19811295141926</v>
      </c>
    </row>
    <row r="11" spans="1:32" x14ac:dyDescent="0.2">
      <c r="A11" s="449">
        <v>3</v>
      </c>
      <c r="B11" s="450">
        <f t="shared" ref="B11:B29" si="2">($A11-1)*72+70</f>
        <v>214</v>
      </c>
      <c r="C11" s="457">
        <f t="shared" si="0"/>
        <v>276.59911837444116</v>
      </c>
      <c r="D11" s="458">
        <f t="shared" si="0"/>
        <v>331.79897264800047</v>
      </c>
      <c r="E11" s="458">
        <f t="shared" si="0"/>
        <v>474.29847743377002</v>
      </c>
      <c r="F11" s="459">
        <f t="shared" si="0"/>
        <v>521.39831436584711</v>
      </c>
      <c r="G11" s="460"/>
      <c r="H11" s="461">
        <f t="shared" si="0"/>
        <v>324.29896633706164</v>
      </c>
      <c r="I11" s="462">
        <f t="shared" si="0"/>
        <v>378.59881912167208</v>
      </c>
      <c r="J11" s="462">
        <f t="shared" si="0"/>
        <v>552.59822608033164</v>
      </c>
      <c r="K11" s="462">
        <f t="shared" si="0"/>
        <v>602.09806717873266</v>
      </c>
      <c r="L11" s="460">
        <f t="shared" si="0"/>
        <v>689.39792819340823</v>
      </c>
      <c r="M11" s="457">
        <f t="shared" si="0"/>
        <v>374.39880665000277</v>
      </c>
      <c r="N11" s="458">
        <f t="shared" si="0"/>
        <v>426.29867034223128</v>
      </c>
      <c r="O11" s="458">
        <f t="shared" si="0"/>
        <v>631.49797280081339</v>
      </c>
      <c r="P11" s="459">
        <f t="shared" si="0"/>
        <v>685.79781410409157</v>
      </c>
      <c r="Q11" s="460">
        <f t="shared" si="0"/>
        <v>764.99770099790726</v>
      </c>
      <c r="R11" s="461">
        <f t="shared" si="0"/>
        <v>426.29864122568421</v>
      </c>
      <c r="S11" s="462">
        <f t="shared" si="1"/>
        <v>475.79851594847207</v>
      </c>
      <c r="T11" s="462">
        <f t="shared" si="1"/>
        <v>710.9977337824572</v>
      </c>
      <c r="U11" s="462">
        <f t="shared" si="1"/>
        <v>772.79753680321096</v>
      </c>
      <c r="V11" s="460">
        <f t="shared" si="1"/>
        <v>820.49751552734199</v>
      </c>
      <c r="W11" s="461">
        <f t="shared" si="1"/>
        <v>480.89847814406278</v>
      </c>
      <c r="X11" s="462">
        <f t="shared" si="1"/>
        <v>527.6983660830316</v>
      </c>
      <c r="Y11" s="462">
        <f t="shared" si="1"/>
        <v>790.79749743465345</v>
      </c>
      <c r="Z11" s="462">
        <f t="shared" si="1"/>
        <v>864.29728451398819</v>
      </c>
      <c r="AA11" s="460">
        <f t="shared" si="1"/>
        <v>878.09734111463604</v>
      </c>
      <c r="AB11" s="461">
        <f t="shared" si="1"/>
        <v>537.29831189328456</v>
      </c>
      <c r="AC11" s="462">
        <f t="shared" si="1"/>
        <v>581.69822536986294</v>
      </c>
      <c r="AD11" s="462">
        <f t="shared" si="1"/>
        <v>871.49726189279261</v>
      </c>
      <c r="AE11" s="462">
        <f t="shared" si="1"/>
        <v>959.69702848187478</v>
      </c>
      <c r="AF11" s="460">
        <f t="shared" si="1"/>
        <v>934.79716942712889</v>
      </c>
    </row>
    <row r="12" spans="1:32" x14ac:dyDescent="0.2">
      <c r="A12" s="449">
        <v>4</v>
      </c>
      <c r="B12" s="450">
        <f t="shared" si="2"/>
        <v>286</v>
      </c>
      <c r="C12" s="457">
        <f t="shared" si="0"/>
        <v>368.79882449925486</v>
      </c>
      <c r="D12" s="463">
        <f t="shared" si="0"/>
        <v>442.398630197334</v>
      </c>
      <c r="E12" s="463">
        <f t="shared" si="0"/>
        <v>632.39796991169339</v>
      </c>
      <c r="F12" s="464">
        <f t="shared" si="0"/>
        <v>695.19775248779615</v>
      </c>
      <c r="G12" s="465"/>
      <c r="H12" s="466">
        <f t="shared" si="0"/>
        <v>432.39862178274893</v>
      </c>
      <c r="I12" s="464">
        <f t="shared" si="0"/>
        <v>504.7984254955627</v>
      </c>
      <c r="J12" s="464">
        <f t="shared" si="0"/>
        <v>736.7976347737756</v>
      </c>
      <c r="K12" s="464">
        <f t="shared" si="0"/>
        <v>802.797422904977</v>
      </c>
      <c r="L12" s="465">
        <f t="shared" si="0"/>
        <v>919.19723759121098</v>
      </c>
      <c r="M12" s="457">
        <f t="shared" si="0"/>
        <v>499.19840886667038</v>
      </c>
      <c r="N12" s="467">
        <f t="shared" si="0"/>
        <v>568.39822712297507</v>
      </c>
      <c r="O12" s="467">
        <f t="shared" si="0"/>
        <v>841.99729706775111</v>
      </c>
      <c r="P12" s="459">
        <f t="shared" si="0"/>
        <v>914.39708547212217</v>
      </c>
      <c r="Q12" s="460">
        <f t="shared" si="0"/>
        <v>1019.9969346638763</v>
      </c>
      <c r="R12" s="461">
        <f t="shared" si="0"/>
        <v>568.39818830091235</v>
      </c>
      <c r="S12" s="462">
        <f t="shared" si="1"/>
        <v>634.39802126462951</v>
      </c>
      <c r="T12" s="462">
        <f t="shared" si="1"/>
        <v>947.9969783766096</v>
      </c>
      <c r="U12" s="462">
        <f t="shared" si="1"/>
        <v>1030.3967157376146</v>
      </c>
      <c r="V12" s="460">
        <f t="shared" si="1"/>
        <v>1093.9966873697892</v>
      </c>
      <c r="W12" s="461">
        <f t="shared" si="1"/>
        <v>641.19797085875041</v>
      </c>
      <c r="X12" s="462">
        <f t="shared" si="1"/>
        <v>703.5978214440421</v>
      </c>
      <c r="Y12" s="462">
        <f t="shared" si="1"/>
        <v>1054.3966632462048</v>
      </c>
      <c r="Z12" s="462">
        <f t="shared" si="1"/>
        <v>1152.3963793519843</v>
      </c>
      <c r="AA12" s="460">
        <f t="shared" si="1"/>
        <v>1170.7964548195148</v>
      </c>
      <c r="AB12" s="461">
        <f t="shared" si="1"/>
        <v>716.39774919104605</v>
      </c>
      <c r="AC12" s="462">
        <f t="shared" si="1"/>
        <v>775.59763382648396</v>
      </c>
      <c r="AD12" s="462">
        <f t="shared" si="1"/>
        <v>1161.9963491903902</v>
      </c>
      <c r="AE12" s="462">
        <f t="shared" si="1"/>
        <v>1279.596037975833</v>
      </c>
      <c r="AF12" s="460">
        <f t="shared" si="1"/>
        <v>1246.3962259028385</v>
      </c>
    </row>
    <row r="13" spans="1:32" x14ac:dyDescent="0.2">
      <c r="A13" s="449">
        <v>5</v>
      </c>
      <c r="B13" s="450">
        <f t="shared" si="2"/>
        <v>358</v>
      </c>
      <c r="C13" s="457">
        <f t="shared" si="0"/>
        <v>460.99853062406862</v>
      </c>
      <c r="D13" s="458">
        <f t="shared" si="0"/>
        <v>552.99828774666753</v>
      </c>
      <c r="E13" s="458">
        <f t="shared" si="0"/>
        <v>790.49746238961677</v>
      </c>
      <c r="F13" s="462">
        <f t="shared" si="0"/>
        <v>868.99719060974508</v>
      </c>
      <c r="G13" s="460"/>
      <c r="H13" s="461">
        <f t="shared" si="0"/>
        <v>540.49827722843622</v>
      </c>
      <c r="I13" s="462">
        <f t="shared" si="0"/>
        <v>630.99803186945337</v>
      </c>
      <c r="J13" s="462">
        <f t="shared" si="0"/>
        <v>920.99704346721944</v>
      </c>
      <c r="K13" s="462">
        <f t="shared" si="0"/>
        <v>1003.4967786312212</v>
      </c>
      <c r="L13" s="460">
        <f t="shared" si="0"/>
        <v>1148.9965469890137</v>
      </c>
      <c r="M13" s="457">
        <f t="shared" si="0"/>
        <v>623.99801108333793</v>
      </c>
      <c r="N13" s="458">
        <f t="shared" si="0"/>
        <v>710.49778390371887</v>
      </c>
      <c r="O13" s="458">
        <f t="shared" si="0"/>
        <v>1052.4966213346891</v>
      </c>
      <c r="P13" s="462">
        <f t="shared" si="0"/>
        <v>1142.9963568401527</v>
      </c>
      <c r="Q13" s="460">
        <f t="shared" si="0"/>
        <v>1274.9961683298454</v>
      </c>
      <c r="R13" s="461">
        <f t="shared" si="0"/>
        <v>710.49773537614044</v>
      </c>
      <c r="S13" s="462">
        <f t="shared" si="1"/>
        <v>792.99752658078694</v>
      </c>
      <c r="T13" s="462">
        <f t="shared" si="1"/>
        <v>1184.9962229707621</v>
      </c>
      <c r="U13" s="462">
        <f t="shared" si="1"/>
        <v>1287.995894672018</v>
      </c>
      <c r="V13" s="460">
        <f t="shared" si="1"/>
        <v>1367.4958592122366</v>
      </c>
      <c r="W13" s="461">
        <f t="shared" si="1"/>
        <v>801.49746357343793</v>
      </c>
      <c r="X13" s="462">
        <f t="shared" si="1"/>
        <v>879.49727680505259</v>
      </c>
      <c r="Y13" s="462">
        <f t="shared" si="1"/>
        <v>1317.9958290577556</v>
      </c>
      <c r="Z13" s="462">
        <f t="shared" si="1"/>
        <v>1440.4954741899803</v>
      </c>
      <c r="AA13" s="460">
        <f t="shared" si="1"/>
        <v>1463.4955685243935</v>
      </c>
      <c r="AB13" s="461">
        <f t="shared" si="1"/>
        <v>895.49718648880764</v>
      </c>
      <c r="AC13" s="462">
        <f t="shared" si="1"/>
        <v>969.49704228310486</v>
      </c>
      <c r="AD13" s="462">
        <f t="shared" si="1"/>
        <v>1452.4954364879877</v>
      </c>
      <c r="AE13" s="462">
        <f t="shared" si="1"/>
        <v>1599.4950474697914</v>
      </c>
      <c r="AF13" s="460">
        <f t="shared" si="1"/>
        <v>1557.9952823785482</v>
      </c>
    </row>
    <row r="14" spans="1:32" x14ac:dyDescent="0.2">
      <c r="A14" s="449">
        <v>6</v>
      </c>
      <c r="B14" s="450">
        <f t="shared" si="2"/>
        <v>430</v>
      </c>
      <c r="C14" s="457">
        <f t="shared" si="0"/>
        <v>553.19823674888232</v>
      </c>
      <c r="D14" s="467">
        <f t="shared" si="0"/>
        <v>663.59794529600094</v>
      </c>
      <c r="E14" s="467">
        <f t="shared" si="0"/>
        <v>948.59695486754003</v>
      </c>
      <c r="F14" s="459">
        <f t="shared" si="0"/>
        <v>1042.7966287316942</v>
      </c>
      <c r="G14" s="460"/>
      <c r="H14" s="461">
        <f t="shared" si="0"/>
        <v>648.59793267412329</v>
      </c>
      <c r="I14" s="462">
        <f t="shared" si="0"/>
        <v>757.19763824334416</v>
      </c>
      <c r="J14" s="462">
        <f t="shared" si="0"/>
        <v>1105.1964521606633</v>
      </c>
      <c r="K14" s="462">
        <f t="shared" si="0"/>
        <v>1204.1961343574653</v>
      </c>
      <c r="L14" s="460">
        <f t="shared" si="0"/>
        <v>1378.7958563868165</v>
      </c>
      <c r="M14" s="457">
        <f t="shared" si="0"/>
        <v>748.79761330000554</v>
      </c>
      <c r="N14" s="467">
        <f t="shared" si="0"/>
        <v>852.59734068446255</v>
      </c>
      <c r="O14" s="467">
        <f t="shared" si="0"/>
        <v>1262.9959456016268</v>
      </c>
      <c r="P14" s="459">
        <f t="shared" si="0"/>
        <v>1371.5956282081831</v>
      </c>
      <c r="Q14" s="460">
        <f t="shared" si="0"/>
        <v>1529.9954019958145</v>
      </c>
      <c r="R14" s="461">
        <f t="shared" si="0"/>
        <v>852.59728245136841</v>
      </c>
      <c r="S14" s="462">
        <f t="shared" si="1"/>
        <v>951.59703189694415</v>
      </c>
      <c r="T14" s="462">
        <f t="shared" si="1"/>
        <v>1421.9954675649144</v>
      </c>
      <c r="U14" s="462">
        <f t="shared" si="1"/>
        <v>1545.5950736064219</v>
      </c>
      <c r="V14" s="460">
        <f t="shared" si="1"/>
        <v>1640.995031054684</v>
      </c>
      <c r="W14" s="461">
        <f t="shared" si="1"/>
        <v>961.79695628812556</v>
      </c>
      <c r="X14" s="462">
        <f t="shared" si="1"/>
        <v>1055.3967321660632</v>
      </c>
      <c r="Y14" s="462">
        <f t="shared" si="1"/>
        <v>1581.5949948693069</v>
      </c>
      <c r="Z14" s="462">
        <f t="shared" si="1"/>
        <v>1728.5945690279764</v>
      </c>
      <c r="AA14" s="460">
        <f t="shared" si="1"/>
        <v>1756.1946822292721</v>
      </c>
      <c r="AB14" s="461">
        <f t="shared" si="1"/>
        <v>1074.5966237865691</v>
      </c>
      <c r="AC14" s="462">
        <f t="shared" si="1"/>
        <v>1163.3964507397259</v>
      </c>
      <c r="AD14" s="462">
        <f t="shared" si="1"/>
        <v>1742.9945237855852</v>
      </c>
      <c r="AE14" s="462">
        <f t="shared" si="1"/>
        <v>1919.3940569637496</v>
      </c>
      <c r="AF14" s="460">
        <f t="shared" si="1"/>
        <v>1869.5943388542578</v>
      </c>
    </row>
    <row r="15" spans="1:32" x14ac:dyDescent="0.2">
      <c r="A15" s="449">
        <v>7</v>
      </c>
      <c r="B15" s="450">
        <f t="shared" si="2"/>
        <v>502</v>
      </c>
      <c r="C15" s="457">
        <f t="shared" si="0"/>
        <v>645.39794287369602</v>
      </c>
      <c r="D15" s="458">
        <f t="shared" si="0"/>
        <v>774.19760284533447</v>
      </c>
      <c r="E15" s="458">
        <f t="shared" si="0"/>
        <v>1106.6964473454634</v>
      </c>
      <c r="F15" s="462">
        <f t="shared" si="0"/>
        <v>1216.5960668536434</v>
      </c>
      <c r="G15" s="460"/>
      <c r="H15" s="461">
        <f t="shared" si="0"/>
        <v>756.69758811981058</v>
      </c>
      <c r="I15" s="462">
        <f t="shared" si="0"/>
        <v>883.39724461723472</v>
      </c>
      <c r="J15" s="462">
        <f t="shared" si="0"/>
        <v>1289.3958608541072</v>
      </c>
      <c r="K15" s="462">
        <f t="shared" si="0"/>
        <v>1404.8954900837095</v>
      </c>
      <c r="L15" s="460">
        <f t="shared" si="0"/>
        <v>1608.5951657846192</v>
      </c>
      <c r="M15" s="457">
        <f t="shared" si="0"/>
        <v>873.59721551667315</v>
      </c>
      <c r="N15" s="458">
        <f t="shared" si="0"/>
        <v>994.69689746520635</v>
      </c>
      <c r="O15" s="458">
        <f t="shared" si="0"/>
        <v>1473.4952698685645</v>
      </c>
      <c r="P15" s="462">
        <f t="shared" si="0"/>
        <v>1600.1948995762139</v>
      </c>
      <c r="Q15" s="460">
        <f t="shared" si="0"/>
        <v>1784.9946356617836</v>
      </c>
      <c r="R15" s="461">
        <f t="shared" si="0"/>
        <v>994.6968295265965</v>
      </c>
      <c r="S15" s="462">
        <f t="shared" si="1"/>
        <v>1110.1965372131017</v>
      </c>
      <c r="T15" s="462">
        <f t="shared" si="1"/>
        <v>1658.9947121590669</v>
      </c>
      <c r="U15" s="462">
        <f t="shared" si="1"/>
        <v>1803.1942525408256</v>
      </c>
      <c r="V15" s="460">
        <f t="shared" si="1"/>
        <v>1914.4942028971311</v>
      </c>
      <c r="W15" s="461">
        <f t="shared" si="1"/>
        <v>1122.0964490028132</v>
      </c>
      <c r="X15" s="462">
        <f t="shared" si="1"/>
        <v>1231.2961875270735</v>
      </c>
      <c r="Y15" s="462">
        <f t="shared" si="1"/>
        <v>1845.1941606808582</v>
      </c>
      <c r="Z15" s="462">
        <f t="shared" si="1"/>
        <v>2016.6936638659727</v>
      </c>
      <c r="AA15" s="460">
        <f t="shared" si="1"/>
        <v>2048.8937959341511</v>
      </c>
      <c r="AB15" s="461">
        <f t="shared" si="1"/>
        <v>1253.6960610843307</v>
      </c>
      <c r="AC15" s="462">
        <f t="shared" si="1"/>
        <v>1357.2958591963468</v>
      </c>
      <c r="AD15" s="462">
        <f t="shared" si="1"/>
        <v>2033.4936110831829</v>
      </c>
      <c r="AE15" s="462">
        <f t="shared" si="1"/>
        <v>2239.2930664577079</v>
      </c>
      <c r="AF15" s="460">
        <f t="shared" si="1"/>
        <v>2181.1933953299676</v>
      </c>
    </row>
    <row r="16" spans="1:32" x14ac:dyDescent="0.2">
      <c r="A16" s="449">
        <v>8</v>
      </c>
      <c r="B16" s="450">
        <f t="shared" si="2"/>
        <v>574</v>
      </c>
      <c r="C16" s="457">
        <f t="shared" si="0"/>
        <v>737.59764899850973</v>
      </c>
      <c r="D16" s="467">
        <f t="shared" si="0"/>
        <v>884.797260394668</v>
      </c>
      <c r="E16" s="467">
        <f t="shared" si="0"/>
        <v>1264.7959398233868</v>
      </c>
      <c r="F16" s="459">
        <f t="shared" si="0"/>
        <v>1390.3955049755923</v>
      </c>
      <c r="G16" s="460"/>
      <c r="H16" s="461">
        <f t="shared" si="0"/>
        <v>864.79724356549787</v>
      </c>
      <c r="I16" s="462">
        <f t="shared" si="0"/>
        <v>1009.5968509911254</v>
      </c>
      <c r="J16" s="462">
        <f t="shared" si="0"/>
        <v>1473.5952695475512</v>
      </c>
      <c r="K16" s="462">
        <f t="shared" si="0"/>
        <v>1605.594845809954</v>
      </c>
      <c r="L16" s="460">
        <f t="shared" si="0"/>
        <v>1838.394475182422</v>
      </c>
      <c r="M16" s="457">
        <f t="shared" si="0"/>
        <v>998.39681773334075</v>
      </c>
      <c r="N16" s="467">
        <f t="shared" si="0"/>
        <v>1136.7964542459501</v>
      </c>
      <c r="O16" s="467">
        <f t="shared" si="0"/>
        <v>1683.9945941355022</v>
      </c>
      <c r="P16" s="459">
        <f t="shared" si="0"/>
        <v>1828.7941709442443</v>
      </c>
      <c r="Q16" s="460">
        <f t="shared" si="0"/>
        <v>2039.9938693277527</v>
      </c>
      <c r="R16" s="461">
        <f t="shared" si="0"/>
        <v>1136.7963766018247</v>
      </c>
      <c r="S16" s="462">
        <f t="shared" si="1"/>
        <v>1268.796042529259</v>
      </c>
      <c r="T16" s="462">
        <f t="shared" si="1"/>
        <v>1895.9939567532192</v>
      </c>
      <c r="U16" s="462">
        <f t="shared" si="1"/>
        <v>2060.7934314752292</v>
      </c>
      <c r="V16" s="460">
        <f t="shared" si="1"/>
        <v>2187.9933747395785</v>
      </c>
      <c r="W16" s="461">
        <f t="shared" si="1"/>
        <v>1282.3959417175008</v>
      </c>
      <c r="X16" s="462">
        <f t="shared" si="1"/>
        <v>1407.1956428880842</v>
      </c>
      <c r="Y16" s="462">
        <f t="shared" si="1"/>
        <v>2108.7933264924095</v>
      </c>
      <c r="Z16" s="462">
        <f t="shared" si="1"/>
        <v>2304.7927587039685</v>
      </c>
      <c r="AA16" s="460">
        <f t="shared" si="1"/>
        <v>2341.5929096390296</v>
      </c>
      <c r="AB16" s="461">
        <f t="shared" si="1"/>
        <v>1432.7954983820921</v>
      </c>
      <c r="AC16" s="462">
        <f t="shared" si="1"/>
        <v>1551.1952676529679</v>
      </c>
      <c r="AD16" s="462">
        <f t="shared" si="1"/>
        <v>2323.9926983807804</v>
      </c>
      <c r="AE16" s="462">
        <f t="shared" si="1"/>
        <v>2559.1920759516661</v>
      </c>
      <c r="AF16" s="460">
        <f t="shared" si="1"/>
        <v>2492.792451805677</v>
      </c>
    </row>
    <row r="17" spans="1:32" x14ac:dyDescent="0.2">
      <c r="A17" s="449">
        <v>9</v>
      </c>
      <c r="B17" s="450">
        <f t="shared" si="2"/>
        <v>646</v>
      </c>
      <c r="C17" s="457">
        <f t="shared" si="0"/>
        <v>829.79735512332354</v>
      </c>
      <c r="D17" s="458">
        <f t="shared" si="0"/>
        <v>995.39691794400153</v>
      </c>
      <c r="E17" s="458">
        <f t="shared" si="0"/>
        <v>1422.8954323013099</v>
      </c>
      <c r="F17" s="462">
        <f t="shared" si="0"/>
        <v>1564.1949430975412</v>
      </c>
      <c r="G17" s="460"/>
      <c r="H17" s="461">
        <f t="shared" si="0"/>
        <v>972.89689901118504</v>
      </c>
      <c r="I17" s="462">
        <f t="shared" si="0"/>
        <v>1135.7964573650161</v>
      </c>
      <c r="J17" s="462">
        <f t="shared" si="0"/>
        <v>1657.7946782409949</v>
      </c>
      <c r="K17" s="462">
        <f t="shared" si="0"/>
        <v>1806.2942015361982</v>
      </c>
      <c r="L17" s="460">
        <f t="shared" si="0"/>
        <v>2068.1937845802249</v>
      </c>
      <c r="M17" s="457">
        <f t="shared" si="0"/>
        <v>1123.1964199500085</v>
      </c>
      <c r="N17" s="458">
        <f t="shared" si="0"/>
        <v>1278.8960110266939</v>
      </c>
      <c r="O17" s="458">
        <f t="shared" si="0"/>
        <v>1894.4939184024402</v>
      </c>
      <c r="P17" s="462">
        <f t="shared" si="0"/>
        <v>2057.3934423122751</v>
      </c>
      <c r="Q17" s="460">
        <f t="shared" si="0"/>
        <v>2294.993102993722</v>
      </c>
      <c r="R17" s="461">
        <f t="shared" si="0"/>
        <v>1278.8959236770527</v>
      </c>
      <c r="S17" s="462">
        <f t="shared" si="1"/>
        <v>1427.3955478454163</v>
      </c>
      <c r="T17" s="462">
        <f t="shared" si="1"/>
        <v>2132.9932013473717</v>
      </c>
      <c r="U17" s="462">
        <f t="shared" si="1"/>
        <v>2318.3926104096327</v>
      </c>
      <c r="V17" s="460">
        <f t="shared" si="1"/>
        <v>2461.4925465820256</v>
      </c>
      <c r="W17" s="461">
        <f t="shared" si="1"/>
        <v>1442.6954344321882</v>
      </c>
      <c r="X17" s="462">
        <f t="shared" si="1"/>
        <v>1583.0950982490947</v>
      </c>
      <c r="Y17" s="462">
        <f t="shared" si="1"/>
        <v>2372.3924923039604</v>
      </c>
      <c r="Z17" s="462">
        <f t="shared" si="1"/>
        <v>2592.8918535419648</v>
      </c>
      <c r="AA17" s="460">
        <f t="shared" si="1"/>
        <v>2634.2920233439081</v>
      </c>
      <c r="AB17" s="461">
        <f t="shared" si="1"/>
        <v>1611.8949356798535</v>
      </c>
      <c r="AC17" s="462">
        <f t="shared" si="1"/>
        <v>1745.094676109589</v>
      </c>
      <c r="AD17" s="462">
        <f t="shared" si="1"/>
        <v>2614.4917856783782</v>
      </c>
      <c r="AE17" s="462">
        <f t="shared" si="1"/>
        <v>2879.0910854456247</v>
      </c>
      <c r="AF17" s="460">
        <f t="shared" si="1"/>
        <v>2804.3915082813869</v>
      </c>
    </row>
    <row r="18" spans="1:32" x14ac:dyDescent="0.2">
      <c r="A18" s="449">
        <v>10</v>
      </c>
      <c r="B18" s="450">
        <f t="shared" si="2"/>
        <v>718</v>
      </c>
      <c r="C18" s="457">
        <f t="shared" si="0"/>
        <v>921.99706124813724</v>
      </c>
      <c r="D18" s="467">
        <f t="shared" si="0"/>
        <v>1105.9965754933351</v>
      </c>
      <c r="E18" s="467">
        <f t="shared" si="0"/>
        <v>1580.9949247792335</v>
      </c>
      <c r="F18" s="459">
        <f t="shared" si="0"/>
        <v>1737.9943812194902</v>
      </c>
      <c r="G18" s="460"/>
      <c r="H18" s="461">
        <f t="shared" si="0"/>
        <v>1080.9965544568724</v>
      </c>
      <c r="I18" s="462">
        <f t="shared" si="0"/>
        <v>1261.9960637389067</v>
      </c>
      <c r="J18" s="462">
        <f t="shared" si="0"/>
        <v>1841.9940869344389</v>
      </c>
      <c r="K18" s="462">
        <f t="shared" si="0"/>
        <v>2006.9935572624424</v>
      </c>
      <c r="L18" s="460">
        <f t="shared" si="0"/>
        <v>2297.9930939780274</v>
      </c>
      <c r="M18" s="457">
        <f t="shared" si="0"/>
        <v>1247.9960221666759</v>
      </c>
      <c r="N18" s="467">
        <f t="shared" si="0"/>
        <v>1420.9955678074377</v>
      </c>
      <c r="O18" s="467">
        <f t="shared" si="0"/>
        <v>2104.9932426693781</v>
      </c>
      <c r="P18" s="459">
        <f t="shared" si="0"/>
        <v>2285.9927136803053</v>
      </c>
      <c r="Q18" s="460">
        <f t="shared" si="0"/>
        <v>2549.9923366596909</v>
      </c>
      <c r="R18" s="461">
        <f t="shared" si="0"/>
        <v>1420.9954707522809</v>
      </c>
      <c r="S18" s="462">
        <f t="shared" si="1"/>
        <v>1585.9950531615739</v>
      </c>
      <c r="T18" s="462">
        <f t="shared" si="1"/>
        <v>2369.9924459415242</v>
      </c>
      <c r="U18" s="462">
        <f t="shared" si="1"/>
        <v>2575.9917893440361</v>
      </c>
      <c r="V18" s="460">
        <f t="shared" si="1"/>
        <v>2734.9917184244732</v>
      </c>
      <c r="W18" s="461">
        <f t="shared" si="1"/>
        <v>1602.9949271468759</v>
      </c>
      <c r="X18" s="462">
        <f t="shared" si="1"/>
        <v>1758.9945536101052</v>
      </c>
      <c r="Y18" s="462">
        <f t="shared" si="1"/>
        <v>2635.9916581155112</v>
      </c>
      <c r="Z18" s="462">
        <f t="shared" si="1"/>
        <v>2880.9909483799606</v>
      </c>
      <c r="AA18" s="460">
        <f t="shared" si="1"/>
        <v>2926.9911370487871</v>
      </c>
      <c r="AB18" s="461">
        <f t="shared" si="1"/>
        <v>1790.9943729776153</v>
      </c>
      <c r="AC18" s="462">
        <f t="shared" si="1"/>
        <v>1938.9940845662097</v>
      </c>
      <c r="AD18" s="462">
        <f t="shared" si="1"/>
        <v>2904.9908729759754</v>
      </c>
      <c r="AE18" s="462">
        <f t="shared" si="1"/>
        <v>3198.9900949395828</v>
      </c>
      <c r="AF18" s="460">
        <f t="shared" si="1"/>
        <v>3115.9905647570963</v>
      </c>
    </row>
    <row r="19" spans="1:32" x14ac:dyDescent="0.2">
      <c r="A19" s="449">
        <v>11</v>
      </c>
      <c r="B19" s="450">
        <f t="shared" si="2"/>
        <v>790</v>
      </c>
      <c r="C19" s="457">
        <f t="shared" si="0"/>
        <v>1014.1967673729509</v>
      </c>
      <c r="D19" s="467">
        <f t="shared" si="0"/>
        <v>1216.5962330426685</v>
      </c>
      <c r="E19" s="467">
        <f t="shared" si="0"/>
        <v>1739.0944172571567</v>
      </c>
      <c r="F19" s="459">
        <f t="shared" si="0"/>
        <v>1911.7938193414395</v>
      </c>
      <c r="G19" s="460"/>
      <c r="H19" s="461">
        <f t="shared" si="0"/>
        <v>1189.0962099025594</v>
      </c>
      <c r="I19" s="462">
        <f t="shared" si="0"/>
        <v>1388.1956701127974</v>
      </c>
      <c r="J19" s="462">
        <f t="shared" si="0"/>
        <v>2026.1934956278826</v>
      </c>
      <c r="K19" s="462">
        <f t="shared" si="0"/>
        <v>2207.6929129886867</v>
      </c>
      <c r="L19" s="460">
        <f t="shared" si="0"/>
        <v>2527.7924033758304</v>
      </c>
      <c r="M19" s="457">
        <f t="shared" si="0"/>
        <v>1372.7956243833435</v>
      </c>
      <c r="N19" s="467">
        <f t="shared" si="0"/>
        <v>1563.0951245881815</v>
      </c>
      <c r="O19" s="467">
        <f t="shared" si="0"/>
        <v>2315.4925669363156</v>
      </c>
      <c r="P19" s="459">
        <f t="shared" si="0"/>
        <v>2514.591985048336</v>
      </c>
      <c r="Q19" s="460">
        <f t="shared" si="0"/>
        <v>2804.9915703256602</v>
      </c>
      <c r="R19" s="461">
        <f t="shared" si="0"/>
        <v>1563.0950178275089</v>
      </c>
      <c r="S19" s="462">
        <f t="shared" si="1"/>
        <v>1744.5945584777312</v>
      </c>
      <c r="T19" s="462">
        <f t="shared" si="1"/>
        <v>2606.9916905356763</v>
      </c>
      <c r="U19" s="462">
        <f t="shared" si="1"/>
        <v>2833.5909682784404</v>
      </c>
      <c r="V19" s="460">
        <f t="shared" si="1"/>
        <v>3008.4908902669204</v>
      </c>
      <c r="W19" s="461">
        <f t="shared" si="1"/>
        <v>1763.2944198615637</v>
      </c>
      <c r="X19" s="462">
        <f t="shared" si="1"/>
        <v>1934.8940089711157</v>
      </c>
      <c r="Y19" s="462">
        <f t="shared" si="1"/>
        <v>2899.590823927063</v>
      </c>
      <c r="Z19" s="462">
        <f t="shared" si="1"/>
        <v>3169.0900432179569</v>
      </c>
      <c r="AA19" s="460">
        <f t="shared" si="1"/>
        <v>3219.6902507536656</v>
      </c>
      <c r="AB19" s="461">
        <f t="shared" si="1"/>
        <v>1970.0938102753767</v>
      </c>
      <c r="AC19" s="462">
        <f t="shared" si="1"/>
        <v>2132.8934930228306</v>
      </c>
      <c r="AD19" s="462">
        <f t="shared" si="1"/>
        <v>3195.4899602735732</v>
      </c>
      <c r="AE19" s="462">
        <f t="shared" si="1"/>
        <v>3518.889104433541</v>
      </c>
      <c r="AF19" s="460">
        <f t="shared" si="1"/>
        <v>3427.5896212328062</v>
      </c>
    </row>
    <row r="20" spans="1:32" x14ac:dyDescent="0.2">
      <c r="A20" s="449">
        <v>12</v>
      </c>
      <c r="B20" s="450">
        <f t="shared" si="2"/>
        <v>862</v>
      </c>
      <c r="C20" s="457">
        <f t="shared" si="0"/>
        <v>1106.3964734977646</v>
      </c>
      <c r="D20" s="463">
        <f t="shared" si="0"/>
        <v>1327.1958905920019</v>
      </c>
      <c r="E20" s="463">
        <f t="shared" si="0"/>
        <v>1897.1939097350801</v>
      </c>
      <c r="F20" s="464">
        <f t="shared" si="0"/>
        <v>2085.5932574633885</v>
      </c>
      <c r="G20" s="465"/>
      <c r="H20" s="466">
        <f t="shared" si="0"/>
        <v>1297.1958653482466</v>
      </c>
      <c r="I20" s="464">
        <f t="shared" si="0"/>
        <v>1514.3952764866883</v>
      </c>
      <c r="J20" s="464">
        <f t="shared" si="0"/>
        <v>2210.3929043213266</v>
      </c>
      <c r="K20" s="464">
        <f t="shared" si="0"/>
        <v>2408.3922687149307</v>
      </c>
      <c r="L20" s="465">
        <f t="shared" si="0"/>
        <v>2757.5917127736329</v>
      </c>
      <c r="M20" s="457">
        <f t="shared" si="0"/>
        <v>1497.5952266000111</v>
      </c>
      <c r="N20" s="467">
        <f t="shared" si="0"/>
        <v>1705.1946813689251</v>
      </c>
      <c r="O20" s="467">
        <f t="shared" si="0"/>
        <v>2525.9918912032535</v>
      </c>
      <c r="P20" s="459">
        <f t="shared" si="0"/>
        <v>2743.1912564163663</v>
      </c>
      <c r="Q20" s="460">
        <f t="shared" si="0"/>
        <v>3059.990803991629</v>
      </c>
      <c r="R20" s="461">
        <f t="shared" si="0"/>
        <v>1705.1945649027368</v>
      </c>
      <c r="S20" s="462">
        <f t="shared" si="1"/>
        <v>1903.1940637938883</v>
      </c>
      <c r="T20" s="462">
        <f t="shared" si="1"/>
        <v>2843.9909351298288</v>
      </c>
      <c r="U20" s="462">
        <f t="shared" si="1"/>
        <v>3091.1901472128438</v>
      </c>
      <c r="V20" s="460">
        <f t="shared" si="1"/>
        <v>3281.990062109368</v>
      </c>
      <c r="W20" s="461">
        <f t="shared" si="1"/>
        <v>1923.5939125762511</v>
      </c>
      <c r="X20" s="462">
        <f t="shared" si="1"/>
        <v>2110.7934643321264</v>
      </c>
      <c r="Y20" s="462">
        <f t="shared" si="1"/>
        <v>3163.1899897386138</v>
      </c>
      <c r="Z20" s="462">
        <f t="shared" si="1"/>
        <v>3457.1891380559528</v>
      </c>
      <c r="AA20" s="460">
        <f t="shared" si="1"/>
        <v>3512.3893644585442</v>
      </c>
      <c r="AB20" s="461">
        <f t="shared" si="1"/>
        <v>2149.1932475731383</v>
      </c>
      <c r="AC20" s="462">
        <f t="shared" si="1"/>
        <v>2326.7929014794518</v>
      </c>
      <c r="AD20" s="462">
        <f t="shared" si="1"/>
        <v>3485.9890475711704</v>
      </c>
      <c r="AE20" s="462">
        <f t="shared" si="1"/>
        <v>3838.7881139274991</v>
      </c>
      <c r="AF20" s="460">
        <f t="shared" si="1"/>
        <v>3739.1886777085156</v>
      </c>
    </row>
    <row r="21" spans="1:32" x14ac:dyDescent="0.2">
      <c r="A21" s="449">
        <v>13</v>
      </c>
      <c r="B21" s="450">
        <f t="shared" si="2"/>
        <v>934</v>
      </c>
      <c r="C21" s="457">
        <f t="shared" si="0"/>
        <v>1198.5961796225786</v>
      </c>
      <c r="D21" s="467">
        <f t="shared" si="0"/>
        <v>1437.7955481413355</v>
      </c>
      <c r="E21" s="467">
        <f t="shared" si="0"/>
        <v>2055.2934022130034</v>
      </c>
      <c r="F21" s="459">
        <f t="shared" si="0"/>
        <v>2259.3926955853376</v>
      </c>
      <c r="G21" s="460"/>
      <c r="H21" s="461">
        <f t="shared" si="0"/>
        <v>1405.295520793934</v>
      </c>
      <c r="I21" s="462">
        <f t="shared" si="0"/>
        <v>1640.594882860579</v>
      </c>
      <c r="J21" s="462">
        <f t="shared" si="0"/>
        <v>2394.5923130147708</v>
      </c>
      <c r="K21" s="462">
        <f t="shared" si="0"/>
        <v>2609.0916244411751</v>
      </c>
      <c r="L21" s="460">
        <f t="shared" si="0"/>
        <v>2987.3910221714355</v>
      </c>
      <c r="M21" s="457">
        <f t="shared" si="0"/>
        <v>1622.3948288166787</v>
      </c>
      <c r="N21" s="467">
        <f t="shared" si="0"/>
        <v>1847.2942381496691</v>
      </c>
      <c r="O21" s="467">
        <f t="shared" si="0"/>
        <v>2736.491215470191</v>
      </c>
      <c r="P21" s="459">
        <f t="shared" si="0"/>
        <v>2971.790527784397</v>
      </c>
      <c r="Q21" s="460">
        <f t="shared" si="0"/>
        <v>3314.9900376575984</v>
      </c>
      <c r="R21" s="461">
        <f t="shared" si="0"/>
        <v>1847.294111977965</v>
      </c>
      <c r="S21" s="462">
        <f t="shared" si="1"/>
        <v>2061.7935691100456</v>
      </c>
      <c r="T21" s="462">
        <f t="shared" si="1"/>
        <v>3080.9901797239813</v>
      </c>
      <c r="U21" s="462">
        <f t="shared" si="1"/>
        <v>3348.7893261472473</v>
      </c>
      <c r="V21" s="460">
        <f t="shared" si="1"/>
        <v>3555.4892339518151</v>
      </c>
      <c r="W21" s="461">
        <f t="shared" si="1"/>
        <v>2083.8934052909385</v>
      </c>
      <c r="X21" s="462">
        <f t="shared" si="1"/>
        <v>2286.6929196931369</v>
      </c>
      <c r="Y21" s="462">
        <f t="shared" si="1"/>
        <v>3426.7891555501651</v>
      </c>
      <c r="Z21" s="462">
        <f t="shared" si="1"/>
        <v>3745.288232893949</v>
      </c>
      <c r="AA21" s="460">
        <f t="shared" si="1"/>
        <v>3805.0884781634231</v>
      </c>
      <c r="AB21" s="461">
        <f t="shared" si="1"/>
        <v>2328.2926848708994</v>
      </c>
      <c r="AC21" s="462">
        <f t="shared" si="1"/>
        <v>2520.6923099360729</v>
      </c>
      <c r="AD21" s="462">
        <f t="shared" si="1"/>
        <v>3776.4881348687682</v>
      </c>
      <c r="AE21" s="462">
        <f t="shared" si="1"/>
        <v>4158.6871234214577</v>
      </c>
      <c r="AF21" s="460">
        <f t="shared" si="1"/>
        <v>4050.7877341842254</v>
      </c>
    </row>
    <row r="22" spans="1:32" x14ac:dyDescent="0.2">
      <c r="A22" s="449">
        <v>14</v>
      </c>
      <c r="B22" s="450">
        <f t="shared" si="2"/>
        <v>1006</v>
      </c>
      <c r="C22" s="457">
        <f t="shared" si="0"/>
        <v>1290.795885747392</v>
      </c>
      <c r="D22" s="467">
        <f t="shared" si="0"/>
        <v>1548.3952056906689</v>
      </c>
      <c r="E22" s="467">
        <f t="shared" si="0"/>
        <v>2213.3928946909268</v>
      </c>
      <c r="F22" s="459">
        <f t="shared" si="0"/>
        <v>2433.1921337072868</v>
      </c>
      <c r="G22" s="460"/>
      <c r="H22" s="461">
        <f t="shared" si="0"/>
        <v>1513.3951762396212</v>
      </c>
      <c r="I22" s="462">
        <f t="shared" si="0"/>
        <v>1766.7944892344694</v>
      </c>
      <c r="J22" s="462">
        <f t="shared" si="0"/>
        <v>2578.7917217082145</v>
      </c>
      <c r="K22" s="462">
        <f t="shared" si="0"/>
        <v>2809.7909801674191</v>
      </c>
      <c r="L22" s="460">
        <f t="shared" si="0"/>
        <v>3217.1903315692384</v>
      </c>
      <c r="M22" s="457">
        <f t="shared" si="0"/>
        <v>1747.1944310333463</v>
      </c>
      <c r="N22" s="467">
        <f t="shared" si="0"/>
        <v>1989.3937949304127</v>
      </c>
      <c r="O22" s="467">
        <f t="shared" si="0"/>
        <v>2946.990539737129</v>
      </c>
      <c r="P22" s="459">
        <f t="shared" si="0"/>
        <v>3200.3897991524277</v>
      </c>
      <c r="Q22" s="460">
        <f t="shared" si="0"/>
        <v>3569.9892713235672</v>
      </c>
      <c r="R22" s="461">
        <f t="shared" si="0"/>
        <v>1989.393659053193</v>
      </c>
      <c r="S22" s="462">
        <f t="shared" si="1"/>
        <v>2220.3930744262034</v>
      </c>
      <c r="T22" s="462">
        <f t="shared" si="1"/>
        <v>3317.9894243181338</v>
      </c>
      <c r="U22" s="462">
        <f t="shared" si="1"/>
        <v>3606.3885050816511</v>
      </c>
      <c r="V22" s="460">
        <f t="shared" si="1"/>
        <v>3828.9884057942622</v>
      </c>
      <c r="W22" s="461">
        <f t="shared" si="1"/>
        <v>2244.1928980056264</v>
      </c>
      <c r="X22" s="462">
        <f t="shared" si="1"/>
        <v>2462.5923750541469</v>
      </c>
      <c r="Y22" s="462">
        <f t="shared" si="1"/>
        <v>3690.3883213617164</v>
      </c>
      <c r="Z22" s="462">
        <f t="shared" si="1"/>
        <v>4033.3873277319453</v>
      </c>
      <c r="AA22" s="460">
        <f t="shared" si="1"/>
        <v>4097.7875918683021</v>
      </c>
      <c r="AB22" s="461">
        <f t="shared" si="1"/>
        <v>2507.3921221686614</v>
      </c>
      <c r="AC22" s="462">
        <f t="shared" si="1"/>
        <v>2714.5917183926936</v>
      </c>
      <c r="AD22" s="462">
        <f t="shared" si="1"/>
        <v>4066.9872221663659</v>
      </c>
      <c r="AE22" s="462">
        <f t="shared" si="1"/>
        <v>4478.5861329154159</v>
      </c>
      <c r="AF22" s="460">
        <f t="shared" si="1"/>
        <v>4362.3867906599353</v>
      </c>
    </row>
    <row r="23" spans="1:32" x14ac:dyDescent="0.2">
      <c r="A23" s="449">
        <v>15</v>
      </c>
      <c r="B23" s="450">
        <f t="shared" si="2"/>
        <v>1078</v>
      </c>
      <c r="C23" s="457">
        <f t="shared" si="0"/>
        <v>1382.9955918722058</v>
      </c>
      <c r="D23" s="467">
        <f t="shared" si="0"/>
        <v>1658.9948632400026</v>
      </c>
      <c r="E23" s="467">
        <f t="shared" si="0"/>
        <v>2371.4923871688502</v>
      </c>
      <c r="F23" s="459">
        <f t="shared" si="0"/>
        <v>2606.9915718292355</v>
      </c>
      <c r="G23" s="460"/>
      <c r="H23" s="461">
        <f t="shared" si="0"/>
        <v>1621.4948316853086</v>
      </c>
      <c r="I23" s="462">
        <f t="shared" si="0"/>
        <v>1892.9940956083601</v>
      </c>
      <c r="J23" s="462">
        <f t="shared" si="0"/>
        <v>2762.9911304016587</v>
      </c>
      <c r="K23" s="462">
        <f t="shared" si="0"/>
        <v>3010.4903358936635</v>
      </c>
      <c r="L23" s="460">
        <f t="shared" si="0"/>
        <v>3446.9896409670409</v>
      </c>
      <c r="M23" s="457">
        <f t="shared" si="0"/>
        <v>1871.9940332500139</v>
      </c>
      <c r="N23" s="467">
        <f t="shared" si="0"/>
        <v>2131.4933517111567</v>
      </c>
      <c r="O23" s="467">
        <f t="shared" si="0"/>
        <v>3157.4898640040669</v>
      </c>
      <c r="P23" s="459">
        <f t="shared" si="0"/>
        <v>3428.989070520458</v>
      </c>
      <c r="Q23" s="460">
        <f t="shared" si="0"/>
        <v>3824.9885049895365</v>
      </c>
      <c r="R23" s="461">
        <f t="shared" si="0"/>
        <v>2131.4932061284212</v>
      </c>
      <c r="S23" s="462">
        <f t="shared" si="1"/>
        <v>2378.9925797423607</v>
      </c>
      <c r="T23" s="462">
        <f t="shared" si="1"/>
        <v>3554.9886689122859</v>
      </c>
      <c r="U23" s="462">
        <f t="shared" si="1"/>
        <v>3863.987684016055</v>
      </c>
      <c r="V23" s="460">
        <f t="shared" si="1"/>
        <v>4102.4875776367098</v>
      </c>
      <c r="W23" s="461">
        <f t="shared" si="1"/>
        <v>2404.4923907203138</v>
      </c>
      <c r="X23" s="462">
        <f t="shared" si="1"/>
        <v>2638.4918304151579</v>
      </c>
      <c r="Y23" s="462">
        <f t="shared" si="1"/>
        <v>3953.9874871732677</v>
      </c>
      <c r="Z23" s="462">
        <f t="shared" si="1"/>
        <v>4321.4864225699412</v>
      </c>
      <c r="AA23" s="460">
        <f t="shared" si="1"/>
        <v>4390.4867055731811</v>
      </c>
      <c r="AB23" s="461">
        <f t="shared" si="1"/>
        <v>2686.4915594664226</v>
      </c>
      <c r="AC23" s="462">
        <f t="shared" si="1"/>
        <v>2908.4911268493147</v>
      </c>
      <c r="AD23" s="462">
        <f t="shared" si="1"/>
        <v>4357.4863094639632</v>
      </c>
      <c r="AE23" s="462">
        <f t="shared" si="1"/>
        <v>4798.485142409374</v>
      </c>
      <c r="AF23" s="460">
        <f t="shared" si="1"/>
        <v>4673.9858471356447</v>
      </c>
    </row>
    <row r="24" spans="1:32" x14ac:dyDescent="0.2">
      <c r="A24" s="449">
        <v>16</v>
      </c>
      <c r="B24" s="450">
        <f t="shared" si="2"/>
        <v>1150</v>
      </c>
      <c r="C24" s="457">
        <f t="shared" si="0"/>
        <v>1475.1952979970195</v>
      </c>
      <c r="D24" s="467">
        <f t="shared" si="0"/>
        <v>1769.594520789336</v>
      </c>
      <c r="E24" s="467">
        <f t="shared" si="0"/>
        <v>2529.5918796467736</v>
      </c>
      <c r="F24" s="459">
        <f t="shared" si="0"/>
        <v>2780.7910099511846</v>
      </c>
      <c r="G24" s="460"/>
      <c r="H24" s="461">
        <f t="shared" si="0"/>
        <v>1729.5944871309957</v>
      </c>
      <c r="I24" s="462">
        <f t="shared" si="0"/>
        <v>2019.1937019822508</v>
      </c>
      <c r="J24" s="462">
        <f t="shared" si="0"/>
        <v>2947.1905390951024</v>
      </c>
      <c r="K24" s="462">
        <f t="shared" si="0"/>
        <v>3211.189691619908</v>
      </c>
      <c r="L24" s="460">
        <f t="shared" si="0"/>
        <v>3676.7889503648439</v>
      </c>
      <c r="M24" s="457">
        <f t="shared" si="0"/>
        <v>1996.7936354666815</v>
      </c>
      <c r="N24" s="467">
        <f t="shared" si="0"/>
        <v>2273.5929084919003</v>
      </c>
      <c r="O24" s="467">
        <f t="shared" si="0"/>
        <v>3367.9891882710044</v>
      </c>
      <c r="P24" s="459">
        <f t="shared" si="0"/>
        <v>3657.5883418884887</v>
      </c>
      <c r="Q24" s="460">
        <f t="shared" si="0"/>
        <v>4079.9877386555054</v>
      </c>
      <c r="R24" s="461">
        <f t="shared" si="0"/>
        <v>2273.5927532036494</v>
      </c>
      <c r="S24" s="462">
        <f t="shared" si="1"/>
        <v>2537.592085058518</v>
      </c>
      <c r="T24" s="462">
        <f t="shared" si="1"/>
        <v>3791.9879135064384</v>
      </c>
      <c r="U24" s="462">
        <f t="shared" si="1"/>
        <v>4121.5868629504585</v>
      </c>
      <c r="V24" s="460">
        <f t="shared" si="1"/>
        <v>4375.986749479157</v>
      </c>
      <c r="W24" s="461">
        <f t="shared" si="1"/>
        <v>2564.7918834350016</v>
      </c>
      <c r="X24" s="462">
        <f t="shared" si="1"/>
        <v>2814.3912857761684</v>
      </c>
      <c r="Y24" s="462">
        <f t="shared" si="1"/>
        <v>4217.586652984819</v>
      </c>
      <c r="Z24" s="462">
        <f t="shared" si="1"/>
        <v>4609.585517407937</v>
      </c>
      <c r="AA24" s="460">
        <f t="shared" si="1"/>
        <v>4683.1858192780592</v>
      </c>
      <c r="AB24" s="461">
        <f t="shared" si="1"/>
        <v>2865.5909967641842</v>
      </c>
      <c r="AC24" s="462">
        <f t="shared" si="1"/>
        <v>3102.3905353059358</v>
      </c>
      <c r="AD24" s="462">
        <f t="shared" si="1"/>
        <v>4647.9853967615609</v>
      </c>
      <c r="AE24" s="462">
        <f t="shared" si="1"/>
        <v>5118.3841519033322</v>
      </c>
      <c r="AF24" s="460">
        <f t="shared" si="1"/>
        <v>4985.5849036113541</v>
      </c>
    </row>
    <row r="25" spans="1:32" x14ac:dyDescent="0.2">
      <c r="A25" s="449">
        <v>17</v>
      </c>
      <c r="B25" s="450">
        <f t="shared" si="2"/>
        <v>1222</v>
      </c>
      <c r="C25" s="457">
        <f t="shared" si="0"/>
        <v>1567.3950041218334</v>
      </c>
      <c r="D25" s="467">
        <f t="shared" si="0"/>
        <v>1880.1941783386694</v>
      </c>
      <c r="E25" s="467">
        <f t="shared" si="0"/>
        <v>2687.6913721246965</v>
      </c>
      <c r="F25" s="459">
        <f t="shared" si="0"/>
        <v>2954.5904480731338</v>
      </c>
      <c r="G25" s="460"/>
      <c r="H25" s="461">
        <f t="shared" si="0"/>
        <v>1837.6941425766829</v>
      </c>
      <c r="I25" s="462">
        <f t="shared" si="0"/>
        <v>2145.3933083561415</v>
      </c>
      <c r="J25" s="462">
        <f t="shared" si="0"/>
        <v>3131.3899477885461</v>
      </c>
      <c r="K25" s="462">
        <f t="shared" si="0"/>
        <v>3411.889047346152</v>
      </c>
      <c r="L25" s="460">
        <f t="shared" si="0"/>
        <v>3906.5882597626469</v>
      </c>
      <c r="M25" s="457">
        <f t="shared" si="0"/>
        <v>2121.5932376833489</v>
      </c>
      <c r="N25" s="467">
        <f t="shared" si="0"/>
        <v>2415.6924652726443</v>
      </c>
      <c r="O25" s="467">
        <f t="shared" si="0"/>
        <v>3578.4885125379424</v>
      </c>
      <c r="P25" s="459">
        <f t="shared" si="0"/>
        <v>3886.1876132565189</v>
      </c>
      <c r="Q25" s="460">
        <f t="shared" si="0"/>
        <v>4334.9869723214742</v>
      </c>
      <c r="R25" s="461">
        <f t="shared" ref="M25:Z29" si="3">R$37*$A25*POWER((($D$5-$M$5)/LN(($D$5-$U$5)/($M$5-$U$5))/49.833),R$38)</f>
        <v>2415.6923002788772</v>
      </c>
      <c r="S25" s="462">
        <f t="shared" si="3"/>
        <v>2696.1915903746753</v>
      </c>
      <c r="T25" s="462">
        <f t="shared" si="3"/>
        <v>4028.9871581005909</v>
      </c>
      <c r="U25" s="462">
        <f t="shared" si="3"/>
        <v>4379.1860418848628</v>
      </c>
      <c r="V25" s="460">
        <f t="shared" si="3"/>
        <v>4649.4859213216041</v>
      </c>
      <c r="W25" s="461">
        <f t="shared" si="1"/>
        <v>2725.0913761496895</v>
      </c>
      <c r="X25" s="462">
        <f t="shared" si="1"/>
        <v>2990.2907411371789</v>
      </c>
      <c r="Y25" s="462">
        <f t="shared" si="1"/>
        <v>4481.1858187963699</v>
      </c>
      <c r="Z25" s="462">
        <f t="shared" si="1"/>
        <v>4897.6846122459337</v>
      </c>
      <c r="AA25" s="460">
        <f t="shared" si="1"/>
        <v>4975.8849329829382</v>
      </c>
      <c r="AB25" s="461">
        <f t="shared" si="1"/>
        <v>3044.6904340619458</v>
      </c>
      <c r="AC25" s="462">
        <f t="shared" si="1"/>
        <v>3296.289943762557</v>
      </c>
      <c r="AD25" s="462">
        <f t="shared" si="1"/>
        <v>4938.4844840591586</v>
      </c>
      <c r="AE25" s="462">
        <f t="shared" si="1"/>
        <v>5438.2831613972903</v>
      </c>
      <c r="AF25" s="460"/>
    </row>
    <row r="26" spans="1:32" x14ac:dyDescent="0.2">
      <c r="A26" s="449">
        <v>18</v>
      </c>
      <c r="B26" s="450">
        <f t="shared" si="2"/>
        <v>1294</v>
      </c>
      <c r="C26" s="457">
        <f t="shared" ref="C26:R29" si="4">C$37*$A26*POWER((($D$5-$M$5)/LN(($D$5-$U$5)/($M$5-$U$5))/49.833),C$38)</f>
        <v>1659.5947102466471</v>
      </c>
      <c r="D26" s="467">
        <f t="shared" si="4"/>
        <v>1990.7938358880031</v>
      </c>
      <c r="E26" s="467">
        <f t="shared" si="4"/>
        <v>2845.7908646026199</v>
      </c>
      <c r="F26" s="459">
        <f t="shared" si="4"/>
        <v>3128.3898861950825</v>
      </c>
      <c r="G26" s="460"/>
      <c r="H26" s="461">
        <f t="shared" si="4"/>
        <v>1945.7937980223701</v>
      </c>
      <c r="I26" s="462">
        <f t="shared" si="4"/>
        <v>2271.5929147300321</v>
      </c>
      <c r="J26" s="462">
        <f t="shared" si="4"/>
        <v>3315.5893564819899</v>
      </c>
      <c r="K26" s="462">
        <f t="shared" si="4"/>
        <v>3612.5884030723964</v>
      </c>
      <c r="L26" s="460">
        <f t="shared" si="4"/>
        <v>4136.3875691604499</v>
      </c>
      <c r="M26" s="457">
        <f t="shared" si="4"/>
        <v>2246.392839900017</v>
      </c>
      <c r="N26" s="467">
        <f t="shared" si="4"/>
        <v>2557.7920220533879</v>
      </c>
      <c r="O26" s="467">
        <f t="shared" si="4"/>
        <v>3788.9878368048803</v>
      </c>
      <c r="P26" s="459">
        <f t="shared" si="4"/>
        <v>4114.7868846245501</v>
      </c>
      <c r="Q26" s="460">
        <f t="shared" si="4"/>
        <v>4589.986205987444</v>
      </c>
      <c r="R26" s="461">
        <f t="shared" si="4"/>
        <v>2557.7918473541054</v>
      </c>
      <c r="S26" s="462">
        <f t="shared" si="3"/>
        <v>2854.7910956908327</v>
      </c>
      <c r="T26" s="462">
        <f t="shared" si="3"/>
        <v>4265.9864026947434</v>
      </c>
      <c r="U26" s="462">
        <f t="shared" si="3"/>
        <v>4636.7852208192653</v>
      </c>
      <c r="V26" s="460">
        <f t="shared" si="3"/>
        <v>4922.9850931640512</v>
      </c>
      <c r="W26" s="461">
        <f t="shared" si="3"/>
        <v>2885.3908688643764</v>
      </c>
      <c r="X26" s="462">
        <f t="shared" si="3"/>
        <v>3166.1901964981894</v>
      </c>
      <c r="Y26" s="462">
        <f t="shared" si="3"/>
        <v>4744.7849846079207</v>
      </c>
      <c r="Z26" s="462">
        <f t="shared" si="3"/>
        <v>5185.7837070839296</v>
      </c>
      <c r="AA26" s="460"/>
      <c r="AB26" s="461"/>
      <c r="AC26" s="462"/>
      <c r="AD26" s="462"/>
      <c r="AE26" s="462"/>
      <c r="AF26" s="460"/>
    </row>
    <row r="27" spans="1:32" x14ac:dyDescent="0.2">
      <c r="A27" s="449">
        <v>19</v>
      </c>
      <c r="B27" s="450">
        <f t="shared" si="2"/>
        <v>1366</v>
      </c>
      <c r="C27" s="457">
        <f t="shared" si="4"/>
        <v>1751.7944163714606</v>
      </c>
      <c r="D27" s="467">
        <f t="shared" si="4"/>
        <v>2101.3934934373365</v>
      </c>
      <c r="E27" s="467">
        <f t="shared" si="4"/>
        <v>3003.8903570805437</v>
      </c>
      <c r="F27" s="459">
        <f t="shared" si="4"/>
        <v>3302.1893243170316</v>
      </c>
      <c r="G27" s="460"/>
      <c r="H27" s="461">
        <f t="shared" si="4"/>
        <v>2053.8934534680575</v>
      </c>
      <c r="I27" s="462">
        <f t="shared" si="4"/>
        <v>2397.7925211039233</v>
      </c>
      <c r="J27" s="462">
        <f t="shared" si="4"/>
        <v>3499.7887651754336</v>
      </c>
      <c r="K27" s="462">
        <f t="shared" si="4"/>
        <v>3813.2877587986404</v>
      </c>
      <c r="L27" s="460">
        <f t="shared" si="4"/>
        <v>4366.1868785582519</v>
      </c>
      <c r="M27" s="457">
        <f t="shared" si="3"/>
        <v>2371.1924421166841</v>
      </c>
      <c r="N27" s="467">
        <f t="shared" si="3"/>
        <v>2699.8915788341319</v>
      </c>
      <c r="O27" s="467">
        <f t="shared" si="3"/>
        <v>3999.4871610718178</v>
      </c>
      <c r="P27" s="459">
        <f t="shared" si="3"/>
        <v>4343.3861559925799</v>
      </c>
      <c r="Q27" s="460">
        <f t="shared" si="3"/>
        <v>4844.9854396534129</v>
      </c>
      <c r="R27" s="461">
        <f t="shared" si="3"/>
        <v>2699.8913944293336</v>
      </c>
      <c r="S27" s="462">
        <f t="shared" si="3"/>
        <v>3013.3906010069904</v>
      </c>
      <c r="T27" s="462">
        <f t="shared" si="3"/>
        <v>4502.985647288896</v>
      </c>
      <c r="U27" s="462">
        <f t="shared" si="3"/>
        <v>4894.3843997536696</v>
      </c>
      <c r="V27" s="460"/>
      <c r="W27" s="461">
        <f t="shared" si="3"/>
        <v>3045.6903615790643</v>
      </c>
      <c r="X27" s="462">
        <f t="shared" si="3"/>
        <v>3342.0896518591999</v>
      </c>
      <c r="Y27" s="462">
        <f t="shared" si="3"/>
        <v>5008.3841504194725</v>
      </c>
      <c r="Z27" s="462">
        <f t="shared" si="3"/>
        <v>5473.8828019219254</v>
      </c>
      <c r="AA27" s="460"/>
      <c r="AB27" s="461"/>
      <c r="AC27" s="462"/>
      <c r="AD27" s="462"/>
      <c r="AE27" s="462"/>
      <c r="AF27" s="460"/>
    </row>
    <row r="28" spans="1:32" x14ac:dyDescent="0.2">
      <c r="A28" s="449">
        <v>20</v>
      </c>
      <c r="B28" s="450">
        <f t="shared" si="2"/>
        <v>1438</v>
      </c>
      <c r="C28" s="457">
        <f t="shared" si="4"/>
        <v>1843.9941224962745</v>
      </c>
      <c r="D28" s="467">
        <f t="shared" si="4"/>
        <v>2211.9931509866701</v>
      </c>
      <c r="E28" s="467">
        <f t="shared" si="4"/>
        <v>3161.9898495584671</v>
      </c>
      <c r="F28" s="459">
        <f t="shared" si="4"/>
        <v>3475.9887624389803</v>
      </c>
      <c r="G28" s="460"/>
      <c r="H28" s="461">
        <f t="shared" si="4"/>
        <v>2161.9931089137449</v>
      </c>
      <c r="I28" s="462">
        <f t="shared" si="4"/>
        <v>2523.9921274778135</v>
      </c>
      <c r="J28" s="462">
        <f t="shared" si="4"/>
        <v>3683.9881738688778</v>
      </c>
      <c r="K28" s="462">
        <f t="shared" si="4"/>
        <v>4013.9871145248849</v>
      </c>
      <c r="L28" s="460">
        <f t="shared" si="4"/>
        <v>4595.9861879560549</v>
      </c>
      <c r="M28" s="457">
        <f t="shared" si="3"/>
        <v>2495.9920443333517</v>
      </c>
      <c r="N28" s="467">
        <f t="shared" si="3"/>
        <v>2841.9911356148755</v>
      </c>
      <c r="O28" s="467">
        <f t="shared" si="3"/>
        <v>4209.9864853387562</v>
      </c>
      <c r="P28" s="459">
        <f t="shared" si="3"/>
        <v>4571.9854273606106</v>
      </c>
      <c r="Q28" s="460">
        <f t="shared" si="3"/>
        <v>5099.9846733193817</v>
      </c>
      <c r="R28" s="461">
        <f t="shared" si="3"/>
        <v>2841.9909415045618</v>
      </c>
      <c r="S28" s="462">
        <f t="shared" si="3"/>
        <v>3171.9901063231478</v>
      </c>
      <c r="T28" s="462">
        <f t="shared" si="3"/>
        <v>4739.9848918830485</v>
      </c>
      <c r="U28" s="462">
        <f t="shared" si="3"/>
        <v>5151.9835786880722</v>
      </c>
      <c r="V28" s="460"/>
      <c r="W28" s="461">
        <f t="shared" si="3"/>
        <v>3205.9898542937517</v>
      </c>
      <c r="X28" s="462">
        <f t="shared" si="3"/>
        <v>3517.9891072202104</v>
      </c>
      <c r="Y28" s="462">
        <f t="shared" si="3"/>
        <v>5271.9833162310224</v>
      </c>
      <c r="Z28" s="462"/>
      <c r="AA28" s="460"/>
      <c r="AB28" s="461"/>
      <c r="AC28" s="462"/>
      <c r="AD28" s="462"/>
      <c r="AE28" s="462"/>
      <c r="AF28" s="460"/>
    </row>
    <row r="29" spans="1:32" x14ac:dyDescent="0.2">
      <c r="A29" s="468">
        <v>21</v>
      </c>
      <c r="B29" s="469">
        <f t="shared" si="2"/>
        <v>1510</v>
      </c>
      <c r="C29" s="470">
        <f t="shared" si="4"/>
        <v>1936.1938286210882</v>
      </c>
      <c r="D29" s="471">
        <f t="shared" si="4"/>
        <v>2322.5928085360033</v>
      </c>
      <c r="E29" s="471">
        <f t="shared" si="4"/>
        <v>3320.08934203639</v>
      </c>
      <c r="F29" s="472">
        <f t="shared" si="4"/>
        <v>3649.7882005609295</v>
      </c>
      <c r="G29" s="473"/>
      <c r="H29" s="474">
        <f t="shared" si="4"/>
        <v>2270.0927643594318</v>
      </c>
      <c r="I29" s="472">
        <f t="shared" si="4"/>
        <v>2650.1917338517046</v>
      </c>
      <c r="J29" s="472">
        <f t="shared" si="4"/>
        <v>3868.1875825623215</v>
      </c>
      <c r="K29" s="472">
        <f t="shared" si="4"/>
        <v>4214.6864702511293</v>
      </c>
      <c r="L29" s="473"/>
      <c r="M29" s="470">
        <f t="shared" si="3"/>
        <v>2620.7916465500193</v>
      </c>
      <c r="N29" s="471">
        <f t="shared" si="3"/>
        <v>2984.0906923956195</v>
      </c>
      <c r="O29" s="471">
        <f t="shared" si="3"/>
        <v>4420.4858096056932</v>
      </c>
      <c r="P29" s="472">
        <f t="shared" si="3"/>
        <v>4800.5846987286413</v>
      </c>
      <c r="Q29" s="473"/>
      <c r="R29" s="474">
        <f t="shared" si="3"/>
        <v>2984.0904885797895</v>
      </c>
      <c r="S29" s="472">
        <f t="shared" si="3"/>
        <v>3330.5896116393051</v>
      </c>
      <c r="T29" s="472">
        <f t="shared" si="3"/>
        <v>4976.9841364772001</v>
      </c>
      <c r="U29" s="472">
        <f t="shared" si="3"/>
        <v>5409.5827576224765</v>
      </c>
      <c r="V29" s="473"/>
      <c r="W29" s="474">
        <f t="shared" si="3"/>
        <v>3366.2893470084396</v>
      </c>
      <c r="X29" s="472">
        <f t="shared" si="3"/>
        <v>3693.8885625812209</v>
      </c>
      <c r="Y29" s="472">
        <f t="shared" si="3"/>
        <v>5535.5824820425742</v>
      </c>
      <c r="Z29" s="472"/>
      <c r="AA29" s="473"/>
      <c r="AB29" s="474"/>
      <c r="AC29" s="472"/>
      <c r="AD29" s="472"/>
      <c r="AE29" s="472"/>
      <c r="AF29" s="473"/>
    </row>
    <row r="30" spans="1:32" ht="5.0999999999999996" customHeight="1" x14ac:dyDescent="0.2">
      <c r="A30" s="433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</row>
    <row r="31" spans="1:32" x14ac:dyDescent="0.2">
      <c r="A31" s="475" t="s">
        <v>69</v>
      </c>
      <c r="B31" s="475"/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  <c r="Z31" s="433"/>
      <c r="AA31" s="433"/>
    </row>
    <row r="32" spans="1:32" x14ac:dyDescent="0.2">
      <c r="A32" s="433"/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3"/>
      <c r="AA32" s="433"/>
    </row>
    <row r="33" spans="1:32" x14ac:dyDescent="0.2">
      <c r="A33" s="500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</row>
    <row r="34" spans="1:32" x14ac:dyDescent="0.2">
      <c r="A34" s="433"/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</row>
    <row r="35" spans="1:32" x14ac:dyDescent="0.2">
      <c r="A35" s="433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</row>
    <row r="36" spans="1:32" x14ac:dyDescent="0.2">
      <c r="A36" s="433"/>
      <c r="B36" s="433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33"/>
      <c r="V36" s="433"/>
      <c r="W36" s="433"/>
      <c r="X36" s="433"/>
      <c r="Y36" s="433"/>
      <c r="Z36" s="433"/>
      <c r="AA36" s="433"/>
    </row>
    <row r="37" spans="1:32" s="487" customFormat="1" ht="9.75" customHeight="1" x14ac:dyDescent="0.2">
      <c r="A37" s="476" t="s">
        <v>70</v>
      </c>
      <c r="B37" s="477"/>
      <c r="C37" s="478">
        <v>92.2</v>
      </c>
      <c r="D37" s="479">
        <v>110.6</v>
      </c>
      <c r="E37" s="479">
        <v>158.1</v>
      </c>
      <c r="F37" s="480">
        <v>173.8</v>
      </c>
      <c r="G37" s="481">
        <v>215.5</v>
      </c>
      <c r="H37" s="478">
        <v>108.1</v>
      </c>
      <c r="I37" s="479">
        <v>126.2</v>
      </c>
      <c r="J37" s="479">
        <v>184.2</v>
      </c>
      <c r="K37" s="480">
        <v>200.7</v>
      </c>
      <c r="L37" s="482">
        <v>229.8</v>
      </c>
      <c r="M37" s="478">
        <v>124.8</v>
      </c>
      <c r="N37" s="479">
        <v>142.1</v>
      </c>
      <c r="O37" s="479">
        <v>210.5</v>
      </c>
      <c r="P37" s="483">
        <v>228.6</v>
      </c>
      <c r="Q37" s="482">
        <v>255</v>
      </c>
      <c r="R37" s="484">
        <v>142.1</v>
      </c>
      <c r="S37" s="485">
        <v>158.6</v>
      </c>
      <c r="T37" s="485">
        <v>237</v>
      </c>
      <c r="U37" s="485">
        <v>257.60000000000002</v>
      </c>
      <c r="V37" s="486">
        <v>273.5</v>
      </c>
      <c r="W37" s="484">
        <v>160.30000000000001</v>
      </c>
      <c r="X37" s="485">
        <v>175.9</v>
      </c>
      <c r="Y37" s="485">
        <v>263.60000000000002</v>
      </c>
      <c r="Z37" s="485">
        <v>288.10000000000002</v>
      </c>
      <c r="AA37" s="486">
        <v>292.7</v>
      </c>
      <c r="AB37" s="484">
        <v>179.1</v>
      </c>
      <c r="AC37" s="485">
        <v>193.9</v>
      </c>
      <c r="AD37" s="485">
        <v>290.5</v>
      </c>
      <c r="AE37" s="485">
        <v>319.89999999999998</v>
      </c>
      <c r="AF37" s="486">
        <v>311.60000000000002</v>
      </c>
    </row>
    <row r="38" spans="1:32" s="491" customFormat="1" ht="9.75" customHeight="1" x14ac:dyDescent="0.2">
      <c r="A38" s="488" t="s">
        <v>32</v>
      </c>
      <c r="B38" s="488"/>
      <c r="C38" s="489">
        <v>1.4</v>
      </c>
      <c r="D38" s="489">
        <v>1.36</v>
      </c>
      <c r="E38" s="489">
        <v>1.41</v>
      </c>
      <c r="F38" s="489">
        <v>1.42</v>
      </c>
      <c r="G38" s="489">
        <v>1.32</v>
      </c>
      <c r="H38" s="489">
        <v>1.4</v>
      </c>
      <c r="I38" s="489">
        <v>1.37</v>
      </c>
      <c r="J38" s="489">
        <v>1.41</v>
      </c>
      <c r="K38" s="489">
        <v>1.41</v>
      </c>
      <c r="L38" s="489">
        <v>1.32</v>
      </c>
      <c r="M38" s="489">
        <v>1.4</v>
      </c>
      <c r="N38" s="489">
        <v>1.37</v>
      </c>
      <c r="O38" s="489">
        <v>1.41</v>
      </c>
      <c r="P38" s="489">
        <v>1.4</v>
      </c>
      <c r="Q38" s="490">
        <v>1.32</v>
      </c>
      <c r="R38" s="489">
        <v>1.4</v>
      </c>
      <c r="S38" s="489">
        <v>1.37</v>
      </c>
      <c r="T38" s="489">
        <v>1.4</v>
      </c>
      <c r="U38" s="489">
        <v>1.4</v>
      </c>
      <c r="V38" s="490">
        <v>1.33</v>
      </c>
      <c r="W38" s="489">
        <v>1.39</v>
      </c>
      <c r="X38" s="489">
        <v>1.36</v>
      </c>
      <c r="Y38" s="489">
        <v>1.39</v>
      </c>
      <c r="Z38" s="489">
        <v>1.38</v>
      </c>
      <c r="AA38" s="490">
        <v>1.33</v>
      </c>
      <c r="AB38" s="489">
        <v>1.38</v>
      </c>
      <c r="AC38" s="489">
        <v>1.34</v>
      </c>
      <c r="AD38" s="489">
        <v>1.38</v>
      </c>
      <c r="AE38" s="489">
        <v>1.36</v>
      </c>
      <c r="AF38" s="490">
        <v>1.33</v>
      </c>
    </row>
    <row r="39" spans="1:32" x14ac:dyDescent="0.2">
      <c r="A39" s="433"/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33"/>
      <c r="T39" s="433"/>
      <c r="U39" s="433"/>
      <c r="V39" s="433"/>
      <c r="W39" s="433"/>
      <c r="X39" s="433"/>
      <c r="Y39" s="433"/>
      <c r="Z39" s="433"/>
      <c r="AA39" s="433"/>
    </row>
    <row r="40" spans="1:32" x14ac:dyDescent="0.2">
      <c r="A40" s="433"/>
      <c r="B40" s="433"/>
      <c r="C40" s="433"/>
      <c r="D40" s="433"/>
      <c r="E40" s="433"/>
      <c r="F40" s="433"/>
      <c r="G40" s="433"/>
      <c r="H40" s="433"/>
      <c r="I40" s="433"/>
      <c r="J40" s="433"/>
      <c r="K40" s="433"/>
      <c r="L40" s="433"/>
      <c r="M40" s="433"/>
      <c r="N40" s="433"/>
      <c r="O40" s="433"/>
      <c r="P40" s="433"/>
      <c r="Q40" s="433"/>
      <c r="R40" s="433"/>
      <c r="S40" s="433"/>
      <c r="T40" s="433"/>
      <c r="U40" s="433"/>
      <c r="V40" s="433"/>
      <c r="W40" s="433"/>
      <c r="X40" s="433"/>
      <c r="Y40" s="433"/>
      <c r="Z40" s="433"/>
      <c r="AA40" s="433"/>
    </row>
    <row r="41" spans="1:32" x14ac:dyDescent="0.2">
      <c r="A41" s="433"/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  <c r="W41" s="433"/>
      <c r="X41" s="433"/>
      <c r="Y41" s="433"/>
      <c r="Z41" s="433"/>
      <c r="AA41" s="433"/>
    </row>
    <row r="42" spans="1:32" x14ac:dyDescent="0.2">
      <c r="A42" s="433"/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3"/>
      <c r="W42" s="433"/>
      <c r="X42" s="433"/>
      <c r="Y42" s="433"/>
      <c r="Z42" s="433"/>
      <c r="AA42" s="433"/>
    </row>
    <row r="43" spans="1:32" x14ac:dyDescent="0.2">
      <c r="A43" s="433"/>
      <c r="B43" s="433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  <c r="V43" s="433"/>
      <c r="W43" s="433"/>
      <c r="X43" s="433"/>
      <c r="Y43" s="433"/>
      <c r="Z43" s="433"/>
      <c r="AA43" s="433"/>
    </row>
    <row r="44" spans="1:32" x14ac:dyDescent="0.2">
      <c r="A44" s="433"/>
      <c r="B44" s="433"/>
      <c r="C44" s="433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433"/>
      <c r="S44" s="433"/>
      <c r="T44" s="433"/>
      <c r="U44" s="433"/>
      <c r="V44" s="433"/>
      <c r="W44" s="433"/>
      <c r="X44" s="433"/>
      <c r="Y44" s="433"/>
      <c r="Z44" s="433"/>
      <c r="AA44" s="433"/>
    </row>
    <row r="45" spans="1:32" x14ac:dyDescent="0.2">
      <c r="A45" s="433"/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433"/>
      <c r="U45" s="433"/>
      <c r="V45" s="433"/>
      <c r="W45" s="433"/>
      <c r="X45" s="433"/>
      <c r="Y45" s="433"/>
      <c r="Z45" s="433"/>
      <c r="AA45" s="433"/>
    </row>
    <row r="46" spans="1:32" x14ac:dyDescent="0.2">
      <c r="A46" s="433"/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</row>
    <row r="47" spans="1:32" x14ac:dyDescent="0.2">
      <c r="A47" s="433"/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  <c r="W47" s="433"/>
      <c r="X47" s="433"/>
      <c r="Y47" s="433"/>
      <c r="Z47" s="433"/>
      <c r="AA47" s="433"/>
    </row>
    <row r="48" spans="1:32" x14ac:dyDescent="0.2">
      <c r="A48" s="433"/>
      <c r="B48" s="433"/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 s="433"/>
      <c r="O48" s="433"/>
      <c r="P48" s="433"/>
      <c r="Q48" s="433"/>
      <c r="R48" s="433"/>
      <c r="S48" s="433"/>
      <c r="T48" s="433"/>
      <c r="U48" s="433"/>
      <c r="V48" s="433"/>
      <c r="W48" s="433"/>
      <c r="X48" s="433"/>
      <c r="Y48" s="433"/>
      <c r="Z48" s="433"/>
      <c r="AA48" s="433"/>
    </row>
    <row r="49" s="433" customFormat="1" x14ac:dyDescent="0.2"/>
    <row r="50" s="433" customFormat="1" x14ac:dyDescent="0.2"/>
    <row r="51" s="433" customFormat="1" x14ac:dyDescent="0.2"/>
    <row r="52" s="433" customFormat="1" x14ac:dyDescent="0.2"/>
    <row r="53" s="433" customFormat="1" x14ac:dyDescent="0.2"/>
    <row r="54" s="433" customFormat="1" x14ac:dyDescent="0.2"/>
    <row r="55" s="433" customFormat="1" x14ac:dyDescent="0.2"/>
    <row r="56" s="433" customFormat="1" x14ac:dyDescent="0.2"/>
    <row r="57" s="433" customFormat="1" x14ac:dyDescent="0.2"/>
    <row r="58" s="433" customFormat="1" x14ac:dyDescent="0.2"/>
    <row r="59" s="433" customFormat="1" x14ac:dyDescent="0.2"/>
    <row r="60" s="433" customFormat="1" x14ac:dyDescent="0.2"/>
    <row r="61" s="433" customFormat="1" x14ac:dyDescent="0.2"/>
    <row r="62" s="433" customFormat="1" x14ac:dyDescent="0.2"/>
    <row r="63" s="433" customFormat="1" x14ac:dyDescent="0.2"/>
    <row r="64" s="433" customFormat="1" x14ac:dyDescent="0.2"/>
    <row r="65" s="433" customFormat="1" x14ac:dyDescent="0.2"/>
    <row r="66" s="433" customFormat="1" x14ac:dyDescent="0.2"/>
    <row r="67" s="433" customFormat="1" x14ac:dyDescent="0.2"/>
    <row r="68" s="433" customFormat="1" x14ac:dyDescent="0.2"/>
    <row r="69" s="433" customFormat="1" x14ac:dyDescent="0.2"/>
    <row r="70" s="433" customFormat="1" x14ac:dyDescent="0.2"/>
    <row r="71" s="433" customFormat="1" x14ac:dyDescent="0.2"/>
    <row r="72" s="433" customFormat="1" x14ac:dyDescent="0.2"/>
    <row r="73" s="433" customFormat="1" x14ac:dyDescent="0.2"/>
    <row r="74" s="433" customFormat="1" x14ac:dyDescent="0.2"/>
    <row r="75" s="433" customFormat="1" x14ac:dyDescent="0.2"/>
    <row r="76" s="433" customFormat="1" x14ac:dyDescent="0.2"/>
    <row r="77" s="433" customFormat="1" x14ac:dyDescent="0.2"/>
    <row r="78" s="433" customFormat="1" x14ac:dyDescent="0.2"/>
    <row r="79" s="433" customFormat="1" x14ac:dyDescent="0.2"/>
    <row r="80" s="433" customFormat="1" x14ac:dyDescent="0.2"/>
    <row r="81" s="433" customFormat="1" x14ac:dyDescent="0.2"/>
    <row r="82" s="433" customFormat="1" x14ac:dyDescent="0.2"/>
    <row r="83" s="433" customFormat="1" x14ac:dyDescent="0.2"/>
    <row r="84" s="433" customFormat="1" x14ac:dyDescent="0.2"/>
    <row r="85" s="433" customFormat="1" x14ac:dyDescent="0.2"/>
    <row r="86" s="433" customFormat="1" x14ac:dyDescent="0.2"/>
  </sheetData>
  <sheetProtection algorithmName="SHA-512" hashValue="SUHFZNVeEvOq7LCsKgGwduHJ46aWl2SDFog5fmtDete5J3wveMlIp0RGowjljRgnk3QuWSaYIbVRhiJvOXfzng==" saltValue="1SlclZXWUQNDg155q8nSwQ==" spinCount="100000" sheet="1" objects="1" scenarios="1" selectLockedCells="1"/>
  <mergeCells count="1">
    <mergeCell ref="F2:N3"/>
  </mergeCells>
  <printOptions horizontalCentered="1" gridLinesSet="0"/>
  <pageMargins left="0.7" right="0.7" top="0.75" bottom="0.75" header="0.3" footer="0.3"/>
  <pageSetup paperSize="9" orientation="landscape" horizontalDpi="4294967292" verticalDpi="4294967292" r:id="rId1"/>
  <headerFooter alignWithMargins="0">
    <oddFooter>&amp;L&amp;6&amp;F  &amp;A&amp;C&amp;6Erstellt von FMA  4.5.2001
ausgedruckt am &amp;D  &amp;T&amp;R&amp;6&amp;P  von 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01EC-80D1-42FF-B5B5-04C410797B70}">
  <sheetPr>
    <tabColor rgb="FF7030A0"/>
    <pageSetUpPr fitToPage="1"/>
  </sheetPr>
  <dimension ref="A1:AJ89"/>
  <sheetViews>
    <sheetView showGridLines="0" zoomScale="130" zoomScaleNormal="130" workbookViewId="0">
      <selection activeCell="M5" sqref="M5"/>
    </sheetView>
  </sheetViews>
  <sheetFormatPr baseColWidth="10" defaultColWidth="11" defaultRowHeight="12.75" x14ac:dyDescent="0.2"/>
  <cols>
    <col min="1" max="1" width="4.75" style="539" customWidth="1"/>
    <col min="2" max="2" width="4.25" style="539" customWidth="1"/>
    <col min="3" max="26" width="4.25" style="553" customWidth="1"/>
    <col min="27" max="29" width="3.875" style="503" bestFit="1" customWidth="1"/>
    <col min="30" max="36" width="4.25" style="503" customWidth="1"/>
    <col min="37" max="256" width="11" style="503"/>
    <col min="257" max="257" width="4.75" style="503" customWidth="1"/>
    <col min="258" max="282" width="4.25" style="503" customWidth="1"/>
    <col min="283" max="285" width="3.875" style="503" bestFit="1" customWidth="1"/>
    <col min="286" max="292" width="4.25" style="503" customWidth="1"/>
    <col min="293" max="512" width="11" style="503"/>
    <col min="513" max="513" width="4.75" style="503" customWidth="1"/>
    <col min="514" max="538" width="4.25" style="503" customWidth="1"/>
    <col min="539" max="541" width="3.875" style="503" bestFit="1" customWidth="1"/>
    <col min="542" max="548" width="4.25" style="503" customWidth="1"/>
    <col min="549" max="768" width="11" style="503"/>
    <col min="769" max="769" width="4.75" style="503" customWidth="1"/>
    <col min="770" max="794" width="4.25" style="503" customWidth="1"/>
    <col min="795" max="797" width="3.875" style="503" bestFit="1" customWidth="1"/>
    <col min="798" max="804" width="4.25" style="503" customWidth="1"/>
    <col min="805" max="1024" width="11" style="503"/>
    <col min="1025" max="1025" width="4.75" style="503" customWidth="1"/>
    <col min="1026" max="1050" width="4.25" style="503" customWidth="1"/>
    <col min="1051" max="1053" width="3.875" style="503" bestFit="1" customWidth="1"/>
    <col min="1054" max="1060" width="4.25" style="503" customWidth="1"/>
    <col min="1061" max="1280" width="11" style="503"/>
    <col min="1281" max="1281" width="4.75" style="503" customWidth="1"/>
    <col min="1282" max="1306" width="4.25" style="503" customWidth="1"/>
    <col min="1307" max="1309" width="3.875" style="503" bestFit="1" customWidth="1"/>
    <col min="1310" max="1316" width="4.25" style="503" customWidth="1"/>
    <col min="1317" max="1536" width="11" style="503"/>
    <col min="1537" max="1537" width="4.75" style="503" customWidth="1"/>
    <col min="1538" max="1562" width="4.25" style="503" customWidth="1"/>
    <col min="1563" max="1565" width="3.875" style="503" bestFit="1" customWidth="1"/>
    <col min="1566" max="1572" width="4.25" style="503" customWidth="1"/>
    <col min="1573" max="1792" width="11" style="503"/>
    <col min="1793" max="1793" width="4.75" style="503" customWidth="1"/>
    <col min="1794" max="1818" width="4.25" style="503" customWidth="1"/>
    <col min="1819" max="1821" width="3.875" style="503" bestFit="1" customWidth="1"/>
    <col min="1822" max="1828" width="4.25" style="503" customWidth="1"/>
    <col min="1829" max="2048" width="11" style="503"/>
    <col min="2049" max="2049" width="4.75" style="503" customWidth="1"/>
    <col min="2050" max="2074" width="4.25" style="503" customWidth="1"/>
    <col min="2075" max="2077" width="3.875" style="503" bestFit="1" customWidth="1"/>
    <col min="2078" max="2084" width="4.25" style="503" customWidth="1"/>
    <col min="2085" max="2304" width="11" style="503"/>
    <col min="2305" max="2305" width="4.75" style="503" customWidth="1"/>
    <col min="2306" max="2330" width="4.25" style="503" customWidth="1"/>
    <col min="2331" max="2333" width="3.875" style="503" bestFit="1" customWidth="1"/>
    <col min="2334" max="2340" width="4.25" style="503" customWidth="1"/>
    <col min="2341" max="2560" width="11" style="503"/>
    <col min="2561" max="2561" width="4.75" style="503" customWidth="1"/>
    <col min="2562" max="2586" width="4.25" style="503" customWidth="1"/>
    <col min="2587" max="2589" width="3.875" style="503" bestFit="1" customWidth="1"/>
    <col min="2590" max="2596" width="4.25" style="503" customWidth="1"/>
    <col min="2597" max="2816" width="11" style="503"/>
    <col min="2817" max="2817" width="4.75" style="503" customWidth="1"/>
    <col min="2818" max="2842" width="4.25" style="503" customWidth="1"/>
    <col min="2843" max="2845" width="3.875" style="503" bestFit="1" customWidth="1"/>
    <col min="2846" max="2852" width="4.25" style="503" customWidth="1"/>
    <col min="2853" max="3072" width="11" style="503"/>
    <col min="3073" max="3073" width="4.75" style="503" customWidth="1"/>
    <col min="3074" max="3098" width="4.25" style="503" customWidth="1"/>
    <col min="3099" max="3101" width="3.875" style="503" bestFit="1" customWidth="1"/>
    <col min="3102" max="3108" width="4.25" style="503" customWidth="1"/>
    <col min="3109" max="3328" width="11" style="503"/>
    <col min="3329" max="3329" width="4.75" style="503" customWidth="1"/>
    <col min="3330" max="3354" width="4.25" style="503" customWidth="1"/>
    <col min="3355" max="3357" width="3.875" style="503" bestFit="1" customWidth="1"/>
    <col min="3358" max="3364" width="4.25" style="503" customWidth="1"/>
    <col min="3365" max="3584" width="11" style="503"/>
    <col min="3585" max="3585" width="4.75" style="503" customWidth="1"/>
    <col min="3586" max="3610" width="4.25" style="503" customWidth="1"/>
    <col min="3611" max="3613" width="3.875" style="503" bestFit="1" customWidth="1"/>
    <col min="3614" max="3620" width="4.25" style="503" customWidth="1"/>
    <col min="3621" max="3840" width="11" style="503"/>
    <col min="3841" max="3841" width="4.75" style="503" customWidth="1"/>
    <col min="3842" max="3866" width="4.25" style="503" customWidth="1"/>
    <col min="3867" max="3869" width="3.875" style="503" bestFit="1" customWidth="1"/>
    <col min="3870" max="3876" width="4.25" style="503" customWidth="1"/>
    <col min="3877" max="4096" width="11" style="503"/>
    <col min="4097" max="4097" width="4.75" style="503" customWidth="1"/>
    <col min="4098" max="4122" width="4.25" style="503" customWidth="1"/>
    <col min="4123" max="4125" width="3.875" style="503" bestFit="1" customWidth="1"/>
    <col min="4126" max="4132" width="4.25" style="503" customWidth="1"/>
    <col min="4133" max="4352" width="11" style="503"/>
    <col min="4353" max="4353" width="4.75" style="503" customWidth="1"/>
    <col min="4354" max="4378" width="4.25" style="503" customWidth="1"/>
    <col min="4379" max="4381" width="3.875" style="503" bestFit="1" customWidth="1"/>
    <col min="4382" max="4388" width="4.25" style="503" customWidth="1"/>
    <col min="4389" max="4608" width="11" style="503"/>
    <col min="4609" max="4609" width="4.75" style="503" customWidth="1"/>
    <col min="4610" max="4634" width="4.25" style="503" customWidth="1"/>
    <col min="4635" max="4637" width="3.875" style="503" bestFit="1" customWidth="1"/>
    <col min="4638" max="4644" width="4.25" style="503" customWidth="1"/>
    <col min="4645" max="4864" width="11" style="503"/>
    <col min="4865" max="4865" width="4.75" style="503" customWidth="1"/>
    <col min="4866" max="4890" width="4.25" style="503" customWidth="1"/>
    <col min="4891" max="4893" width="3.875" style="503" bestFit="1" customWidth="1"/>
    <col min="4894" max="4900" width="4.25" style="503" customWidth="1"/>
    <col min="4901" max="5120" width="11" style="503"/>
    <col min="5121" max="5121" width="4.75" style="503" customWidth="1"/>
    <col min="5122" max="5146" width="4.25" style="503" customWidth="1"/>
    <col min="5147" max="5149" width="3.875" style="503" bestFit="1" customWidth="1"/>
    <col min="5150" max="5156" width="4.25" style="503" customWidth="1"/>
    <col min="5157" max="5376" width="11" style="503"/>
    <col min="5377" max="5377" width="4.75" style="503" customWidth="1"/>
    <col min="5378" max="5402" width="4.25" style="503" customWidth="1"/>
    <col min="5403" max="5405" width="3.875" style="503" bestFit="1" customWidth="1"/>
    <col min="5406" max="5412" width="4.25" style="503" customWidth="1"/>
    <col min="5413" max="5632" width="11" style="503"/>
    <col min="5633" max="5633" width="4.75" style="503" customWidth="1"/>
    <col min="5634" max="5658" width="4.25" style="503" customWidth="1"/>
    <col min="5659" max="5661" width="3.875" style="503" bestFit="1" customWidth="1"/>
    <col min="5662" max="5668" width="4.25" style="503" customWidth="1"/>
    <col min="5669" max="5888" width="11" style="503"/>
    <col min="5889" max="5889" width="4.75" style="503" customWidth="1"/>
    <col min="5890" max="5914" width="4.25" style="503" customWidth="1"/>
    <col min="5915" max="5917" width="3.875" style="503" bestFit="1" customWidth="1"/>
    <col min="5918" max="5924" width="4.25" style="503" customWidth="1"/>
    <col min="5925" max="6144" width="11" style="503"/>
    <col min="6145" max="6145" width="4.75" style="503" customWidth="1"/>
    <col min="6146" max="6170" width="4.25" style="503" customWidth="1"/>
    <col min="6171" max="6173" width="3.875" style="503" bestFit="1" customWidth="1"/>
    <col min="6174" max="6180" width="4.25" style="503" customWidth="1"/>
    <col min="6181" max="6400" width="11" style="503"/>
    <col min="6401" max="6401" width="4.75" style="503" customWidth="1"/>
    <col min="6402" max="6426" width="4.25" style="503" customWidth="1"/>
    <col min="6427" max="6429" width="3.875" style="503" bestFit="1" customWidth="1"/>
    <col min="6430" max="6436" width="4.25" style="503" customWidth="1"/>
    <col min="6437" max="6656" width="11" style="503"/>
    <col min="6657" max="6657" width="4.75" style="503" customWidth="1"/>
    <col min="6658" max="6682" width="4.25" style="503" customWidth="1"/>
    <col min="6683" max="6685" width="3.875" style="503" bestFit="1" customWidth="1"/>
    <col min="6686" max="6692" width="4.25" style="503" customWidth="1"/>
    <col min="6693" max="6912" width="11" style="503"/>
    <col min="6913" max="6913" width="4.75" style="503" customWidth="1"/>
    <col min="6914" max="6938" width="4.25" style="503" customWidth="1"/>
    <col min="6939" max="6941" width="3.875" style="503" bestFit="1" customWidth="1"/>
    <col min="6942" max="6948" width="4.25" style="503" customWidth="1"/>
    <col min="6949" max="7168" width="11" style="503"/>
    <col min="7169" max="7169" width="4.75" style="503" customWidth="1"/>
    <col min="7170" max="7194" width="4.25" style="503" customWidth="1"/>
    <col min="7195" max="7197" width="3.875" style="503" bestFit="1" customWidth="1"/>
    <col min="7198" max="7204" width="4.25" style="503" customWidth="1"/>
    <col min="7205" max="7424" width="11" style="503"/>
    <col min="7425" max="7425" width="4.75" style="503" customWidth="1"/>
    <col min="7426" max="7450" width="4.25" style="503" customWidth="1"/>
    <col min="7451" max="7453" width="3.875" style="503" bestFit="1" customWidth="1"/>
    <col min="7454" max="7460" width="4.25" style="503" customWidth="1"/>
    <col min="7461" max="7680" width="11" style="503"/>
    <col min="7681" max="7681" width="4.75" style="503" customWidth="1"/>
    <col min="7682" max="7706" width="4.25" style="503" customWidth="1"/>
    <col min="7707" max="7709" width="3.875" style="503" bestFit="1" customWidth="1"/>
    <col min="7710" max="7716" width="4.25" style="503" customWidth="1"/>
    <col min="7717" max="7936" width="11" style="503"/>
    <col min="7937" max="7937" width="4.75" style="503" customWidth="1"/>
    <col min="7938" max="7962" width="4.25" style="503" customWidth="1"/>
    <col min="7963" max="7965" width="3.875" style="503" bestFit="1" customWidth="1"/>
    <col min="7966" max="7972" width="4.25" style="503" customWidth="1"/>
    <col min="7973" max="8192" width="11" style="503"/>
    <col min="8193" max="8193" width="4.75" style="503" customWidth="1"/>
    <col min="8194" max="8218" width="4.25" style="503" customWidth="1"/>
    <col min="8219" max="8221" width="3.875" style="503" bestFit="1" customWidth="1"/>
    <col min="8222" max="8228" width="4.25" style="503" customWidth="1"/>
    <col min="8229" max="8448" width="11" style="503"/>
    <col min="8449" max="8449" width="4.75" style="503" customWidth="1"/>
    <col min="8450" max="8474" width="4.25" style="503" customWidth="1"/>
    <col min="8475" max="8477" width="3.875" style="503" bestFit="1" customWidth="1"/>
    <col min="8478" max="8484" width="4.25" style="503" customWidth="1"/>
    <col min="8485" max="8704" width="11" style="503"/>
    <col min="8705" max="8705" width="4.75" style="503" customWidth="1"/>
    <col min="8706" max="8730" width="4.25" style="503" customWidth="1"/>
    <col min="8731" max="8733" width="3.875" style="503" bestFit="1" customWidth="1"/>
    <col min="8734" max="8740" width="4.25" style="503" customWidth="1"/>
    <col min="8741" max="8960" width="11" style="503"/>
    <col min="8961" max="8961" width="4.75" style="503" customWidth="1"/>
    <col min="8962" max="8986" width="4.25" style="503" customWidth="1"/>
    <col min="8987" max="8989" width="3.875" style="503" bestFit="1" customWidth="1"/>
    <col min="8990" max="8996" width="4.25" style="503" customWidth="1"/>
    <col min="8997" max="9216" width="11" style="503"/>
    <col min="9217" max="9217" width="4.75" style="503" customWidth="1"/>
    <col min="9218" max="9242" width="4.25" style="503" customWidth="1"/>
    <col min="9243" max="9245" width="3.875" style="503" bestFit="1" customWidth="1"/>
    <col min="9246" max="9252" width="4.25" style="503" customWidth="1"/>
    <col min="9253" max="9472" width="11" style="503"/>
    <col min="9473" max="9473" width="4.75" style="503" customWidth="1"/>
    <col min="9474" max="9498" width="4.25" style="503" customWidth="1"/>
    <col min="9499" max="9501" width="3.875" style="503" bestFit="1" customWidth="1"/>
    <col min="9502" max="9508" width="4.25" style="503" customWidth="1"/>
    <col min="9509" max="9728" width="11" style="503"/>
    <col min="9729" max="9729" width="4.75" style="503" customWidth="1"/>
    <col min="9730" max="9754" width="4.25" style="503" customWidth="1"/>
    <col min="9755" max="9757" width="3.875" style="503" bestFit="1" customWidth="1"/>
    <col min="9758" max="9764" width="4.25" style="503" customWidth="1"/>
    <col min="9765" max="9984" width="11" style="503"/>
    <col min="9985" max="9985" width="4.75" style="503" customWidth="1"/>
    <col min="9986" max="10010" width="4.25" style="503" customWidth="1"/>
    <col min="10011" max="10013" width="3.875" style="503" bestFit="1" customWidth="1"/>
    <col min="10014" max="10020" width="4.25" style="503" customWidth="1"/>
    <col min="10021" max="10240" width="11" style="503"/>
    <col min="10241" max="10241" width="4.75" style="503" customWidth="1"/>
    <col min="10242" max="10266" width="4.25" style="503" customWidth="1"/>
    <col min="10267" max="10269" width="3.875" style="503" bestFit="1" customWidth="1"/>
    <col min="10270" max="10276" width="4.25" style="503" customWidth="1"/>
    <col min="10277" max="10496" width="11" style="503"/>
    <col min="10497" max="10497" width="4.75" style="503" customWidth="1"/>
    <col min="10498" max="10522" width="4.25" style="503" customWidth="1"/>
    <col min="10523" max="10525" width="3.875" style="503" bestFit="1" customWidth="1"/>
    <col min="10526" max="10532" width="4.25" style="503" customWidth="1"/>
    <col min="10533" max="10752" width="11" style="503"/>
    <col min="10753" max="10753" width="4.75" style="503" customWidth="1"/>
    <col min="10754" max="10778" width="4.25" style="503" customWidth="1"/>
    <col min="10779" max="10781" width="3.875" style="503" bestFit="1" customWidth="1"/>
    <col min="10782" max="10788" width="4.25" style="503" customWidth="1"/>
    <col min="10789" max="11008" width="11" style="503"/>
    <col min="11009" max="11009" width="4.75" style="503" customWidth="1"/>
    <col min="11010" max="11034" width="4.25" style="503" customWidth="1"/>
    <col min="11035" max="11037" width="3.875" style="503" bestFit="1" customWidth="1"/>
    <col min="11038" max="11044" width="4.25" style="503" customWidth="1"/>
    <col min="11045" max="11264" width="11" style="503"/>
    <col min="11265" max="11265" width="4.75" style="503" customWidth="1"/>
    <col min="11266" max="11290" width="4.25" style="503" customWidth="1"/>
    <col min="11291" max="11293" width="3.875" style="503" bestFit="1" customWidth="1"/>
    <col min="11294" max="11300" width="4.25" style="503" customWidth="1"/>
    <col min="11301" max="11520" width="11" style="503"/>
    <col min="11521" max="11521" width="4.75" style="503" customWidth="1"/>
    <col min="11522" max="11546" width="4.25" style="503" customWidth="1"/>
    <col min="11547" max="11549" width="3.875" style="503" bestFit="1" customWidth="1"/>
    <col min="11550" max="11556" width="4.25" style="503" customWidth="1"/>
    <col min="11557" max="11776" width="11" style="503"/>
    <col min="11777" max="11777" width="4.75" style="503" customWidth="1"/>
    <col min="11778" max="11802" width="4.25" style="503" customWidth="1"/>
    <col min="11803" max="11805" width="3.875" style="503" bestFit="1" customWidth="1"/>
    <col min="11806" max="11812" width="4.25" style="503" customWidth="1"/>
    <col min="11813" max="12032" width="11" style="503"/>
    <col min="12033" max="12033" width="4.75" style="503" customWidth="1"/>
    <col min="12034" max="12058" width="4.25" style="503" customWidth="1"/>
    <col min="12059" max="12061" width="3.875" style="503" bestFit="1" customWidth="1"/>
    <col min="12062" max="12068" width="4.25" style="503" customWidth="1"/>
    <col min="12069" max="12288" width="11" style="503"/>
    <col min="12289" max="12289" width="4.75" style="503" customWidth="1"/>
    <col min="12290" max="12314" width="4.25" style="503" customWidth="1"/>
    <col min="12315" max="12317" width="3.875" style="503" bestFit="1" customWidth="1"/>
    <col min="12318" max="12324" width="4.25" style="503" customWidth="1"/>
    <col min="12325" max="12544" width="11" style="503"/>
    <col min="12545" max="12545" width="4.75" style="503" customWidth="1"/>
    <col min="12546" max="12570" width="4.25" style="503" customWidth="1"/>
    <col min="12571" max="12573" width="3.875" style="503" bestFit="1" customWidth="1"/>
    <col min="12574" max="12580" width="4.25" style="503" customWidth="1"/>
    <col min="12581" max="12800" width="11" style="503"/>
    <col min="12801" max="12801" width="4.75" style="503" customWidth="1"/>
    <col min="12802" max="12826" width="4.25" style="503" customWidth="1"/>
    <col min="12827" max="12829" width="3.875" style="503" bestFit="1" customWidth="1"/>
    <col min="12830" max="12836" width="4.25" style="503" customWidth="1"/>
    <col min="12837" max="13056" width="11" style="503"/>
    <col min="13057" max="13057" width="4.75" style="503" customWidth="1"/>
    <col min="13058" max="13082" width="4.25" style="503" customWidth="1"/>
    <col min="13083" max="13085" width="3.875" style="503" bestFit="1" customWidth="1"/>
    <col min="13086" max="13092" width="4.25" style="503" customWidth="1"/>
    <col min="13093" max="13312" width="11" style="503"/>
    <col min="13313" max="13313" width="4.75" style="503" customWidth="1"/>
    <col min="13314" max="13338" width="4.25" style="503" customWidth="1"/>
    <col min="13339" max="13341" width="3.875" style="503" bestFit="1" customWidth="1"/>
    <col min="13342" max="13348" width="4.25" style="503" customWidth="1"/>
    <col min="13349" max="13568" width="11" style="503"/>
    <col min="13569" max="13569" width="4.75" style="503" customWidth="1"/>
    <col min="13570" max="13594" width="4.25" style="503" customWidth="1"/>
    <col min="13595" max="13597" width="3.875" style="503" bestFit="1" customWidth="1"/>
    <col min="13598" max="13604" width="4.25" style="503" customWidth="1"/>
    <col min="13605" max="13824" width="11" style="503"/>
    <col min="13825" max="13825" width="4.75" style="503" customWidth="1"/>
    <col min="13826" max="13850" width="4.25" style="503" customWidth="1"/>
    <col min="13851" max="13853" width="3.875" style="503" bestFit="1" customWidth="1"/>
    <col min="13854" max="13860" width="4.25" style="503" customWidth="1"/>
    <col min="13861" max="14080" width="11" style="503"/>
    <col min="14081" max="14081" width="4.75" style="503" customWidth="1"/>
    <col min="14082" max="14106" width="4.25" style="503" customWidth="1"/>
    <col min="14107" max="14109" width="3.875" style="503" bestFit="1" customWidth="1"/>
    <col min="14110" max="14116" width="4.25" style="503" customWidth="1"/>
    <col min="14117" max="14336" width="11" style="503"/>
    <col min="14337" max="14337" width="4.75" style="503" customWidth="1"/>
    <col min="14338" max="14362" width="4.25" style="503" customWidth="1"/>
    <col min="14363" max="14365" width="3.875" style="503" bestFit="1" customWidth="1"/>
    <col min="14366" max="14372" width="4.25" style="503" customWidth="1"/>
    <col min="14373" max="14592" width="11" style="503"/>
    <col min="14593" max="14593" width="4.75" style="503" customWidth="1"/>
    <col min="14594" max="14618" width="4.25" style="503" customWidth="1"/>
    <col min="14619" max="14621" width="3.875" style="503" bestFit="1" customWidth="1"/>
    <col min="14622" max="14628" width="4.25" style="503" customWidth="1"/>
    <col min="14629" max="14848" width="11" style="503"/>
    <col min="14849" max="14849" width="4.75" style="503" customWidth="1"/>
    <col min="14850" max="14874" width="4.25" style="503" customWidth="1"/>
    <col min="14875" max="14877" width="3.875" style="503" bestFit="1" customWidth="1"/>
    <col min="14878" max="14884" width="4.25" style="503" customWidth="1"/>
    <col min="14885" max="15104" width="11" style="503"/>
    <col min="15105" max="15105" width="4.75" style="503" customWidth="1"/>
    <col min="15106" max="15130" width="4.25" style="503" customWidth="1"/>
    <col min="15131" max="15133" width="3.875" style="503" bestFit="1" customWidth="1"/>
    <col min="15134" max="15140" width="4.25" style="503" customWidth="1"/>
    <col min="15141" max="15360" width="11" style="503"/>
    <col min="15361" max="15361" width="4.75" style="503" customWidth="1"/>
    <col min="15362" max="15386" width="4.25" style="503" customWidth="1"/>
    <col min="15387" max="15389" width="3.875" style="503" bestFit="1" customWidth="1"/>
    <col min="15390" max="15396" width="4.25" style="503" customWidth="1"/>
    <col min="15397" max="15616" width="11" style="503"/>
    <col min="15617" max="15617" width="4.75" style="503" customWidth="1"/>
    <col min="15618" max="15642" width="4.25" style="503" customWidth="1"/>
    <col min="15643" max="15645" width="3.875" style="503" bestFit="1" customWidth="1"/>
    <col min="15646" max="15652" width="4.25" style="503" customWidth="1"/>
    <col min="15653" max="15872" width="11" style="503"/>
    <col min="15873" max="15873" width="4.75" style="503" customWidth="1"/>
    <col min="15874" max="15898" width="4.25" style="503" customWidth="1"/>
    <col min="15899" max="15901" width="3.875" style="503" bestFit="1" customWidth="1"/>
    <col min="15902" max="15908" width="4.25" style="503" customWidth="1"/>
    <col min="15909" max="16128" width="11" style="503"/>
    <col min="16129" max="16129" width="4.75" style="503" customWidth="1"/>
    <col min="16130" max="16154" width="4.25" style="503" customWidth="1"/>
    <col min="16155" max="16157" width="3.875" style="503" bestFit="1" customWidth="1"/>
    <col min="16158" max="16164" width="4.25" style="503" customWidth="1"/>
    <col min="16165" max="16384" width="11" style="503"/>
  </cols>
  <sheetData>
    <row r="1" spans="1:36" ht="6.95" customHeight="1" x14ac:dyDescent="0.2">
      <c r="A1" s="562"/>
      <c r="B1" s="562"/>
      <c r="C1" s="562"/>
      <c r="D1" s="562"/>
      <c r="E1" s="562"/>
      <c r="F1" s="562"/>
      <c r="G1" s="562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</row>
    <row r="2" spans="1:36" ht="20.25" x14ac:dyDescent="0.3">
      <c r="A2" s="606" t="s">
        <v>71</v>
      </c>
      <c r="B2" s="606"/>
      <c r="C2" s="561"/>
      <c r="D2" s="561"/>
      <c r="E2" s="561"/>
      <c r="F2" s="561"/>
      <c r="G2" s="561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6"/>
      <c r="Z2" s="555"/>
      <c r="AA2" s="555"/>
      <c r="AB2" s="555"/>
      <c r="AC2" s="555"/>
      <c r="AD2" s="555"/>
      <c r="AE2" s="555"/>
      <c r="AF2" s="555"/>
      <c r="AG2" s="555"/>
      <c r="AH2" s="555"/>
      <c r="AI2" s="555"/>
      <c r="AJ2" s="555"/>
    </row>
    <row r="3" spans="1:36" ht="6.95" customHeight="1" x14ac:dyDescent="0.2">
      <c r="A3" s="562"/>
      <c r="B3" s="562"/>
      <c r="C3" s="562"/>
      <c r="D3" s="562"/>
      <c r="E3" s="562"/>
      <c r="F3" s="562"/>
      <c r="G3" s="562"/>
      <c r="I3" s="554"/>
      <c r="J3" s="565" t="s">
        <v>1</v>
      </c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4"/>
      <c r="AA3" s="554"/>
      <c r="AB3" s="554"/>
      <c r="AC3" s="554"/>
      <c r="AD3" s="554"/>
      <c r="AE3" s="554"/>
      <c r="AF3" s="554"/>
      <c r="AG3" s="554"/>
      <c r="AH3" s="554"/>
      <c r="AI3" s="554"/>
      <c r="AJ3" s="554"/>
    </row>
    <row r="4" spans="1:36" ht="15.75" customHeight="1" x14ac:dyDescent="0.2">
      <c r="A4" s="503"/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</row>
    <row r="5" spans="1:36" ht="15.75" customHeight="1" x14ac:dyDescent="0.35">
      <c r="A5" s="557"/>
      <c r="B5" s="557"/>
      <c r="C5" s="558" t="s">
        <v>35</v>
      </c>
      <c r="D5" s="564">
        <v>70</v>
      </c>
      <c r="E5" s="566" t="s">
        <v>4</v>
      </c>
      <c r="F5" s="557"/>
      <c r="G5" s="556"/>
      <c r="H5" s="556"/>
      <c r="I5" s="556"/>
      <c r="J5" s="556"/>
      <c r="K5" s="556"/>
      <c r="L5" s="557" t="s">
        <v>36</v>
      </c>
      <c r="M5" s="564">
        <v>55</v>
      </c>
      <c r="N5" s="566" t="s">
        <v>4</v>
      </c>
      <c r="O5" s="556"/>
      <c r="P5" s="556"/>
      <c r="Q5" s="556"/>
      <c r="R5" s="556"/>
      <c r="S5" s="556"/>
      <c r="T5" s="563" t="s">
        <v>72</v>
      </c>
      <c r="U5" s="564">
        <v>20</v>
      </c>
      <c r="V5" s="566" t="s">
        <v>4</v>
      </c>
      <c r="W5" s="559"/>
      <c r="X5" s="559"/>
      <c r="Y5" s="554"/>
      <c r="Z5" s="554"/>
      <c r="AA5" s="554"/>
      <c r="AB5" s="554"/>
      <c r="AC5" s="557"/>
      <c r="AD5" s="557"/>
      <c r="AE5" s="560"/>
      <c r="AF5" s="557" t="s">
        <v>26</v>
      </c>
      <c r="AG5" s="557"/>
      <c r="AH5" s="556"/>
      <c r="AI5" s="557"/>
      <c r="AJ5" s="560"/>
    </row>
    <row r="6" spans="1:36" s="504" customFormat="1" ht="15.75" x14ac:dyDescent="0.25">
      <c r="A6" s="503"/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3"/>
      <c r="W6" s="503"/>
      <c r="X6" s="503"/>
      <c r="Y6" s="503"/>
      <c r="Z6" s="503"/>
    </row>
    <row r="7" spans="1:36" x14ac:dyDescent="0.2">
      <c r="A7" s="505" t="s">
        <v>27</v>
      </c>
      <c r="B7" s="506">
        <v>358</v>
      </c>
      <c r="C7" s="507"/>
      <c r="D7" s="507"/>
      <c r="E7" s="507"/>
      <c r="F7" s="508"/>
      <c r="G7" s="506">
        <v>430</v>
      </c>
      <c r="H7" s="507"/>
      <c r="I7" s="507"/>
      <c r="J7" s="507"/>
      <c r="K7" s="508"/>
      <c r="L7" s="506">
        <v>502</v>
      </c>
      <c r="M7" s="507"/>
      <c r="N7" s="507"/>
      <c r="O7" s="507"/>
      <c r="P7" s="508"/>
      <c r="Q7" s="506">
        <v>574</v>
      </c>
      <c r="R7" s="507"/>
      <c r="S7" s="507"/>
      <c r="T7" s="507"/>
      <c r="U7" s="508"/>
      <c r="V7" s="506">
        <v>646</v>
      </c>
      <c r="W7" s="507"/>
      <c r="X7" s="507"/>
      <c r="Y7" s="507"/>
      <c r="Z7" s="508"/>
      <c r="AA7" s="506">
        <v>718</v>
      </c>
      <c r="AB7" s="507"/>
      <c r="AC7" s="507"/>
      <c r="AD7" s="507"/>
      <c r="AE7" s="508"/>
      <c r="AF7" s="506">
        <v>790</v>
      </c>
      <c r="AG7" s="507"/>
      <c r="AH7" s="507"/>
      <c r="AI7" s="507"/>
      <c r="AJ7" s="508"/>
    </row>
    <row r="8" spans="1:36" x14ac:dyDescent="0.2">
      <c r="A8" s="509" t="s">
        <v>28</v>
      </c>
      <c r="B8" s="510">
        <v>10</v>
      </c>
      <c r="C8" s="511">
        <v>11</v>
      </c>
      <c r="D8" s="511">
        <v>20</v>
      </c>
      <c r="E8" s="511">
        <v>21</v>
      </c>
      <c r="F8" s="512">
        <v>22</v>
      </c>
      <c r="G8" s="510">
        <v>10</v>
      </c>
      <c r="H8" s="511">
        <v>11</v>
      </c>
      <c r="I8" s="511">
        <v>20</v>
      </c>
      <c r="J8" s="511">
        <v>21</v>
      </c>
      <c r="K8" s="512">
        <v>22</v>
      </c>
      <c r="L8" s="510">
        <v>10</v>
      </c>
      <c r="M8" s="511">
        <v>11</v>
      </c>
      <c r="N8" s="511">
        <v>20</v>
      </c>
      <c r="O8" s="511">
        <v>21</v>
      </c>
      <c r="P8" s="512">
        <v>22</v>
      </c>
      <c r="Q8" s="510">
        <v>10</v>
      </c>
      <c r="R8" s="511">
        <v>11</v>
      </c>
      <c r="S8" s="511">
        <v>20</v>
      </c>
      <c r="T8" s="511">
        <v>21</v>
      </c>
      <c r="U8" s="512">
        <v>22</v>
      </c>
      <c r="V8" s="510">
        <v>10</v>
      </c>
      <c r="W8" s="511">
        <v>11</v>
      </c>
      <c r="X8" s="511">
        <v>20</v>
      </c>
      <c r="Y8" s="511">
        <v>21</v>
      </c>
      <c r="Z8" s="512">
        <v>22</v>
      </c>
      <c r="AA8" s="510">
        <v>10</v>
      </c>
      <c r="AB8" s="511">
        <v>11</v>
      </c>
      <c r="AC8" s="511">
        <v>20</v>
      </c>
      <c r="AD8" s="511">
        <v>21</v>
      </c>
      <c r="AE8" s="512">
        <v>22</v>
      </c>
      <c r="AF8" s="510">
        <v>10</v>
      </c>
      <c r="AG8" s="511">
        <v>11</v>
      </c>
      <c r="AH8" s="511">
        <v>20</v>
      </c>
      <c r="AI8" s="511">
        <v>21</v>
      </c>
      <c r="AJ8" s="512">
        <v>22</v>
      </c>
    </row>
    <row r="9" spans="1:36" x14ac:dyDescent="0.2">
      <c r="A9" s="513" t="s">
        <v>29</v>
      </c>
      <c r="B9" s="510" t="s">
        <v>30</v>
      </c>
      <c r="C9" s="514" t="s">
        <v>30</v>
      </c>
      <c r="D9" s="515" t="s">
        <v>30</v>
      </c>
      <c r="E9" s="515" t="s">
        <v>30</v>
      </c>
      <c r="F9" s="516" t="s">
        <v>30</v>
      </c>
      <c r="G9" s="515" t="s">
        <v>30</v>
      </c>
      <c r="H9" s="515" t="s">
        <v>30</v>
      </c>
      <c r="I9" s="515" t="s">
        <v>30</v>
      </c>
      <c r="J9" s="515" t="s">
        <v>30</v>
      </c>
      <c r="K9" s="516" t="s">
        <v>30</v>
      </c>
      <c r="L9" s="515" t="s">
        <v>30</v>
      </c>
      <c r="M9" s="515" t="s">
        <v>30</v>
      </c>
      <c r="N9" s="515" t="s">
        <v>30</v>
      </c>
      <c r="O9" s="515" t="s">
        <v>30</v>
      </c>
      <c r="P9" s="516" t="s">
        <v>30</v>
      </c>
      <c r="Q9" s="515" t="s">
        <v>30</v>
      </c>
      <c r="R9" s="515" t="s">
        <v>30</v>
      </c>
      <c r="S9" s="515" t="s">
        <v>30</v>
      </c>
      <c r="T9" s="515" t="s">
        <v>30</v>
      </c>
      <c r="U9" s="516" t="s">
        <v>30</v>
      </c>
      <c r="V9" s="515" t="s">
        <v>30</v>
      </c>
      <c r="W9" s="515" t="s">
        <v>30</v>
      </c>
      <c r="X9" s="515" t="s">
        <v>30</v>
      </c>
      <c r="Y9" s="515" t="s">
        <v>30</v>
      </c>
      <c r="Z9" s="516" t="s">
        <v>30</v>
      </c>
      <c r="AA9" s="515" t="s">
        <v>30</v>
      </c>
      <c r="AB9" s="515" t="s">
        <v>30</v>
      </c>
      <c r="AC9" s="515" t="s">
        <v>30</v>
      </c>
      <c r="AD9" s="515" t="s">
        <v>30</v>
      </c>
      <c r="AE9" s="516" t="s">
        <v>30</v>
      </c>
      <c r="AF9" s="515" t="s">
        <v>30</v>
      </c>
      <c r="AG9" s="515" t="s">
        <v>30</v>
      </c>
      <c r="AH9" s="515" t="s">
        <v>30</v>
      </c>
      <c r="AI9" s="515" t="s">
        <v>30</v>
      </c>
      <c r="AJ9" s="516" t="s">
        <v>30</v>
      </c>
    </row>
    <row r="10" spans="1:36" x14ac:dyDescent="0.2">
      <c r="A10" s="517">
        <v>500</v>
      </c>
      <c r="B10" s="518">
        <f t="shared" ref="B10:Q25" si="0">B$35*$A10/1000*POWER((($D$5-$M$5)/LN(($D$5-$U$5)/($M$5-$U$5))/49.833),B$36)</f>
        <v>159.61740299640681</v>
      </c>
      <c r="C10" s="519">
        <f t="shared" si="0"/>
        <v>264.45473729633392</v>
      </c>
      <c r="D10" s="519">
        <f t="shared" si="0"/>
        <v>264.05098960580511</v>
      </c>
      <c r="E10" s="520">
        <f t="shared" si="0"/>
        <v>377.83455668265032</v>
      </c>
      <c r="F10" s="521">
        <f t="shared" si="0"/>
        <v>461.58792540130281</v>
      </c>
      <c r="G10" s="522">
        <f t="shared" si="0"/>
        <v>185.54510297551857</v>
      </c>
      <c r="H10" s="523">
        <f t="shared" si="0"/>
        <v>301.08815415259397</v>
      </c>
      <c r="I10" s="523">
        <f t="shared" si="0"/>
        <v>305.63700173026677</v>
      </c>
      <c r="J10" s="523">
        <f t="shared" si="0"/>
        <v>429.48854679326735</v>
      </c>
      <c r="K10" s="524">
        <f t="shared" si="0"/>
        <v>517.15702080769688</v>
      </c>
      <c r="L10" s="522">
        <f t="shared" si="0"/>
        <v>211.51867815145627</v>
      </c>
      <c r="M10" s="523">
        <f t="shared" si="0"/>
        <v>334.77992668792871</v>
      </c>
      <c r="N10" s="523">
        <f t="shared" si="0"/>
        <v>346.23122411924794</v>
      </c>
      <c r="O10" s="523">
        <f t="shared" si="0"/>
        <v>478.40205624853149</v>
      </c>
      <c r="P10" s="524">
        <f t="shared" si="0"/>
        <v>568.14757083982647</v>
      </c>
      <c r="Q10" s="522">
        <f t="shared" si="0"/>
        <v>237.80685038825294</v>
      </c>
      <c r="R10" s="523">
        <f t="shared" ref="R10:AG25" si="1">R$35*$A10/1000*POWER((($D$5-$M$5)/LN(($D$5-$U$5)/($M$5-$U$5))/49.833),R$36)</f>
        <v>365.36078537576833</v>
      </c>
      <c r="S10" s="523">
        <f t="shared" si="1"/>
        <v>386.94059971417698</v>
      </c>
      <c r="T10" s="523">
        <f t="shared" si="1"/>
        <v>526.04209364901294</v>
      </c>
      <c r="U10" s="524">
        <f t="shared" si="1"/>
        <v>616.175597375233</v>
      </c>
      <c r="V10" s="522">
        <f t="shared" si="1"/>
        <v>263.5587163228285</v>
      </c>
      <c r="W10" s="523">
        <f t="shared" si="1"/>
        <v>391.79300673858279</v>
      </c>
      <c r="X10" s="523">
        <f t="shared" si="1"/>
        <v>427.72964191017815</v>
      </c>
      <c r="Y10" s="523">
        <f t="shared" si="1"/>
        <v>570.71114815563465</v>
      </c>
      <c r="Z10" s="524">
        <f t="shared" si="1"/>
        <v>662.77711314310773</v>
      </c>
      <c r="AA10" s="522">
        <f t="shared" si="1"/>
        <v>291.32291697363024</v>
      </c>
      <c r="AB10" s="523">
        <f t="shared" si="1"/>
        <v>416.34990669328266</v>
      </c>
      <c r="AC10" s="523">
        <f t="shared" si="1"/>
        <v>469.17475302659238</v>
      </c>
      <c r="AD10" s="523">
        <f t="shared" si="1"/>
        <v>614.273833834181</v>
      </c>
      <c r="AE10" s="524">
        <f t="shared" si="1"/>
        <v>705.79008772381121</v>
      </c>
      <c r="AF10" s="522">
        <f t="shared" si="1"/>
        <v>320.43518413830282</v>
      </c>
      <c r="AG10" s="523">
        <f t="shared" si="1"/>
        <v>441.7571846736854</v>
      </c>
      <c r="AH10" s="523">
        <f t="shared" ref="AH10:AJ25" si="2">AH$35*$A10/1000*POWER((($D$5-$M$5)/LN(($D$5-$U$5)/($M$5-$U$5))/49.833),AH$36)</f>
        <v>511.42462358216034</v>
      </c>
      <c r="AI10" s="523">
        <f t="shared" si="2"/>
        <v>657.35244883689438</v>
      </c>
      <c r="AJ10" s="524">
        <f t="shared" si="2"/>
        <v>747.54105065958595</v>
      </c>
    </row>
    <row r="11" spans="1:36" x14ac:dyDescent="0.2">
      <c r="A11" s="517">
        <v>600</v>
      </c>
      <c r="B11" s="518">
        <f t="shared" si="0"/>
        <v>191.54088359568817</v>
      </c>
      <c r="C11" s="525">
        <f t="shared" si="0"/>
        <v>317.34568475560064</v>
      </c>
      <c r="D11" s="525">
        <f t="shared" si="0"/>
        <v>316.86118752696615</v>
      </c>
      <c r="E11" s="526">
        <f t="shared" si="0"/>
        <v>453.40146801918036</v>
      </c>
      <c r="F11" s="527">
        <f t="shared" si="0"/>
        <v>553.90551048156328</v>
      </c>
      <c r="G11" s="528">
        <f t="shared" si="0"/>
        <v>222.65412357062229</v>
      </c>
      <c r="H11" s="529">
        <f t="shared" si="0"/>
        <v>361.30578498311274</v>
      </c>
      <c r="I11" s="529">
        <f t="shared" si="0"/>
        <v>366.76440207632015</v>
      </c>
      <c r="J11" s="529">
        <f t="shared" si="0"/>
        <v>515.38625615192086</v>
      </c>
      <c r="K11" s="530">
        <f t="shared" si="0"/>
        <v>620.58842496923626</v>
      </c>
      <c r="L11" s="528">
        <f t="shared" si="0"/>
        <v>253.82241378174754</v>
      </c>
      <c r="M11" s="529">
        <f t="shared" si="0"/>
        <v>401.73591202551444</v>
      </c>
      <c r="N11" s="529">
        <f t="shared" si="0"/>
        <v>415.47746894309751</v>
      </c>
      <c r="O11" s="529">
        <f t="shared" si="0"/>
        <v>574.08246749823786</v>
      </c>
      <c r="P11" s="530">
        <f t="shared" si="0"/>
        <v>681.77708500779181</v>
      </c>
      <c r="Q11" s="528">
        <f t="shared" si="0"/>
        <v>285.36822046590356</v>
      </c>
      <c r="R11" s="529">
        <f t="shared" si="1"/>
        <v>438.43294245092198</v>
      </c>
      <c r="S11" s="529">
        <f t="shared" si="1"/>
        <v>464.32871965701236</v>
      </c>
      <c r="T11" s="529">
        <f t="shared" si="1"/>
        <v>631.25051237881542</v>
      </c>
      <c r="U11" s="530">
        <f t="shared" si="1"/>
        <v>739.41071685027953</v>
      </c>
      <c r="V11" s="528">
        <f t="shared" si="1"/>
        <v>316.27045958739416</v>
      </c>
      <c r="W11" s="529">
        <f t="shared" si="1"/>
        <v>470.1516080862994</v>
      </c>
      <c r="X11" s="529">
        <f t="shared" si="1"/>
        <v>513.27557029221373</v>
      </c>
      <c r="Y11" s="529">
        <f t="shared" si="1"/>
        <v>684.85337778676148</v>
      </c>
      <c r="Z11" s="530">
        <f t="shared" si="1"/>
        <v>795.33253577172923</v>
      </c>
      <c r="AA11" s="528">
        <f t="shared" si="1"/>
        <v>349.5875003683563</v>
      </c>
      <c r="AB11" s="529">
        <f t="shared" si="1"/>
        <v>499.61988803193918</v>
      </c>
      <c r="AC11" s="529">
        <f t="shared" si="1"/>
        <v>563.00970363191084</v>
      </c>
      <c r="AD11" s="529">
        <f t="shared" si="1"/>
        <v>737.12860060101718</v>
      </c>
      <c r="AE11" s="530">
        <f t="shared" si="1"/>
        <v>846.9481052685735</v>
      </c>
      <c r="AF11" s="528">
        <f t="shared" si="1"/>
        <v>384.52222096596336</v>
      </c>
      <c r="AG11" s="529">
        <f t="shared" si="1"/>
        <v>530.10862160842248</v>
      </c>
      <c r="AH11" s="529">
        <f t="shared" si="2"/>
        <v>613.70954829859238</v>
      </c>
      <c r="AI11" s="529">
        <f t="shared" si="2"/>
        <v>788.8229386042733</v>
      </c>
      <c r="AJ11" s="530">
        <f t="shared" si="2"/>
        <v>897.04926079150312</v>
      </c>
    </row>
    <row r="12" spans="1:36" x14ac:dyDescent="0.2">
      <c r="A12" s="517">
        <v>700</v>
      </c>
      <c r="B12" s="518">
        <f t="shared" si="0"/>
        <v>223.46436419496953</v>
      </c>
      <c r="C12" s="531">
        <f t="shared" si="0"/>
        <v>370.23663221486743</v>
      </c>
      <c r="D12" s="531">
        <f t="shared" si="0"/>
        <v>369.67138544812718</v>
      </c>
      <c r="E12" s="526">
        <f t="shared" si="0"/>
        <v>528.96837935571034</v>
      </c>
      <c r="F12" s="527">
        <f t="shared" si="0"/>
        <v>646.22309556182392</v>
      </c>
      <c r="G12" s="528">
        <f t="shared" si="0"/>
        <v>259.76314416572603</v>
      </c>
      <c r="H12" s="529">
        <f t="shared" si="0"/>
        <v>421.52341581363152</v>
      </c>
      <c r="I12" s="529">
        <f t="shared" si="0"/>
        <v>427.89180242237353</v>
      </c>
      <c r="J12" s="529">
        <f t="shared" si="0"/>
        <v>601.28396551057426</v>
      </c>
      <c r="K12" s="530">
        <f t="shared" si="0"/>
        <v>724.01982913077563</v>
      </c>
      <c r="L12" s="528">
        <f t="shared" si="0"/>
        <v>296.12614941203879</v>
      </c>
      <c r="M12" s="529">
        <f t="shared" si="0"/>
        <v>468.69189736310017</v>
      </c>
      <c r="N12" s="529">
        <f t="shared" si="0"/>
        <v>484.72371376694707</v>
      </c>
      <c r="O12" s="529">
        <f t="shared" si="0"/>
        <v>669.76287874794411</v>
      </c>
      <c r="P12" s="530">
        <f t="shared" si="0"/>
        <v>795.40659917575715</v>
      </c>
      <c r="Q12" s="528">
        <f t="shared" si="0"/>
        <v>332.92959054355413</v>
      </c>
      <c r="R12" s="529">
        <f t="shared" si="1"/>
        <v>511.5050995260757</v>
      </c>
      <c r="S12" s="529">
        <f t="shared" si="1"/>
        <v>541.71683959984773</v>
      </c>
      <c r="T12" s="529">
        <f t="shared" si="1"/>
        <v>736.458931108618</v>
      </c>
      <c r="U12" s="530">
        <f t="shared" si="1"/>
        <v>862.64583632532617</v>
      </c>
      <c r="V12" s="528">
        <f t="shared" si="1"/>
        <v>368.98220285195987</v>
      </c>
      <c r="W12" s="529">
        <f t="shared" si="1"/>
        <v>548.51020943401591</v>
      </c>
      <c r="X12" s="529">
        <f t="shared" si="1"/>
        <v>598.82149867424937</v>
      </c>
      <c r="Y12" s="529">
        <f t="shared" si="1"/>
        <v>798.99560741788855</v>
      </c>
      <c r="Z12" s="530">
        <f t="shared" si="1"/>
        <v>927.88795840035073</v>
      </c>
      <c r="AA12" s="528">
        <f t="shared" si="1"/>
        <v>407.85208376308236</v>
      </c>
      <c r="AB12" s="529">
        <f t="shared" si="1"/>
        <v>582.88986937059576</v>
      </c>
      <c r="AC12" s="529">
        <f t="shared" si="1"/>
        <v>656.84465423722941</v>
      </c>
      <c r="AD12" s="529">
        <f t="shared" si="1"/>
        <v>859.98336736785348</v>
      </c>
      <c r="AE12" s="530">
        <f t="shared" si="1"/>
        <v>988.10612281333567</v>
      </c>
      <c r="AF12" s="528">
        <f t="shared" si="1"/>
        <v>448.60925779362395</v>
      </c>
      <c r="AG12" s="529">
        <f t="shared" si="1"/>
        <v>618.46005854315956</v>
      </c>
      <c r="AH12" s="529">
        <f t="shared" si="2"/>
        <v>715.99447301502448</v>
      </c>
      <c r="AI12" s="529">
        <f t="shared" si="2"/>
        <v>920.29342837165211</v>
      </c>
      <c r="AJ12" s="530">
        <f t="shared" si="2"/>
        <v>1046.5574709234204</v>
      </c>
    </row>
    <row r="13" spans="1:36" x14ac:dyDescent="0.2">
      <c r="A13" s="517">
        <v>800</v>
      </c>
      <c r="B13" s="518">
        <f t="shared" si="0"/>
        <v>255.38784479425087</v>
      </c>
      <c r="C13" s="525">
        <f t="shared" si="0"/>
        <v>423.12757967413421</v>
      </c>
      <c r="D13" s="525">
        <f t="shared" si="0"/>
        <v>422.48158336928827</v>
      </c>
      <c r="E13" s="529">
        <f t="shared" si="0"/>
        <v>604.53529069224055</v>
      </c>
      <c r="F13" s="530">
        <f t="shared" si="0"/>
        <v>738.54068064208445</v>
      </c>
      <c r="G13" s="528">
        <f t="shared" si="0"/>
        <v>296.87216476082966</v>
      </c>
      <c r="H13" s="529">
        <f t="shared" si="0"/>
        <v>481.74104664415034</v>
      </c>
      <c r="I13" s="529">
        <f t="shared" si="0"/>
        <v>489.01920276842691</v>
      </c>
      <c r="J13" s="529">
        <f t="shared" si="0"/>
        <v>687.18167486922766</v>
      </c>
      <c r="K13" s="530">
        <f t="shared" si="0"/>
        <v>827.45123329231512</v>
      </c>
      <c r="L13" s="528">
        <f t="shared" si="0"/>
        <v>338.42988504233006</v>
      </c>
      <c r="M13" s="529">
        <f t="shared" si="0"/>
        <v>535.64788270068595</v>
      </c>
      <c r="N13" s="529">
        <f t="shared" si="0"/>
        <v>553.96995859079675</v>
      </c>
      <c r="O13" s="529">
        <f t="shared" si="0"/>
        <v>765.44328999765048</v>
      </c>
      <c r="P13" s="530">
        <f t="shared" si="0"/>
        <v>909.03611334372249</v>
      </c>
      <c r="Q13" s="528">
        <f t="shared" si="0"/>
        <v>380.49096062120469</v>
      </c>
      <c r="R13" s="529">
        <f t="shared" si="1"/>
        <v>584.57725660122935</v>
      </c>
      <c r="S13" s="529">
        <f t="shared" si="1"/>
        <v>619.10495954268322</v>
      </c>
      <c r="T13" s="529">
        <f t="shared" si="1"/>
        <v>841.66734983842071</v>
      </c>
      <c r="U13" s="530">
        <f t="shared" si="1"/>
        <v>985.88095580037259</v>
      </c>
      <c r="V13" s="528">
        <f t="shared" si="1"/>
        <v>421.69394611652558</v>
      </c>
      <c r="W13" s="529">
        <f t="shared" si="1"/>
        <v>626.86881078173246</v>
      </c>
      <c r="X13" s="529">
        <f t="shared" si="1"/>
        <v>684.36742705628501</v>
      </c>
      <c r="Y13" s="529">
        <f t="shared" si="1"/>
        <v>913.1378370490155</v>
      </c>
      <c r="Z13" s="530">
        <f t="shared" si="1"/>
        <v>1060.4433810289725</v>
      </c>
      <c r="AA13" s="528">
        <f t="shared" si="1"/>
        <v>466.11666715780848</v>
      </c>
      <c r="AB13" s="529">
        <f t="shared" si="1"/>
        <v>666.15985070925228</v>
      </c>
      <c r="AC13" s="529">
        <f t="shared" si="1"/>
        <v>750.67960484254775</v>
      </c>
      <c r="AD13" s="529">
        <f t="shared" si="1"/>
        <v>982.83813413468954</v>
      </c>
      <c r="AE13" s="530">
        <f t="shared" si="1"/>
        <v>1129.2641403580978</v>
      </c>
      <c r="AF13" s="528">
        <f t="shared" si="1"/>
        <v>512.69629462128444</v>
      </c>
      <c r="AG13" s="529">
        <f t="shared" si="1"/>
        <v>706.81149547789653</v>
      </c>
      <c r="AH13" s="529">
        <f t="shared" si="2"/>
        <v>818.27939773145647</v>
      </c>
      <c r="AI13" s="529">
        <f t="shared" si="2"/>
        <v>1051.7639181390309</v>
      </c>
      <c r="AJ13" s="530">
        <f t="shared" si="2"/>
        <v>1196.0656810553376</v>
      </c>
    </row>
    <row r="14" spans="1:36" x14ac:dyDescent="0.2">
      <c r="A14" s="517">
        <v>900</v>
      </c>
      <c r="B14" s="518">
        <f t="shared" si="0"/>
        <v>287.31132539353229</v>
      </c>
      <c r="C14" s="531">
        <f t="shared" si="0"/>
        <v>476.01852713340099</v>
      </c>
      <c r="D14" s="531">
        <f t="shared" si="0"/>
        <v>475.29178129044925</v>
      </c>
      <c r="E14" s="526">
        <f t="shared" si="0"/>
        <v>680.10220202877053</v>
      </c>
      <c r="F14" s="527">
        <f t="shared" si="0"/>
        <v>830.8582657223451</v>
      </c>
      <c r="G14" s="528">
        <f t="shared" si="0"/>
        <v>333.98118535593341</v>
      </c>
      <c r="H14" s="529">
        <f t="shared" si="0"/>
        <v>541.95867747466912</v>
      </c>
      <c r="I14" s="529">
        <f t="shared" si="0"/>
        <v>550.14660311448017</v>
      </c>
      <c r="J14" s="529">
        <f t="shared" si="0"/>
        <v>773.07938422788118</v>
      </c>
      <c r="K14" s="530">
        <f t="shared" si="0"/>
        <v>930.88263745385439</v>
      </c>
      <c r="L14" s="528">
        <f t="shared" si="0"/>
        <v>380.73362067262127</v>
      </c>
      <c r="M14" s="529">
        <f t="shared" si="0"/>
        <v>602.60386803827157</v>
      </c>
      <c r="N14" s="529">
        <f t="shared" si="0"/>
        <v>623.21620341464632</v>
      </c>
      <c r="O14" s="529">
        <f t="shared" si="0"/>
        <v>861.12370124735673</v>
      </c>
      <c r="P14" s="530">
        <f t="shared" si="0"/>
        <v>1022.6656275116877</v>
      </c>
      <c r="Q14" s="528">
        <f t="shared" si="0"/>
        <v>428.05233069885537</v>
      </c>
      <c r="R14" s="529">
        <f t="shared" si="1"/>
        <v>657.64941367638301</v>
      </c>
      <c r="S14" s="529">
        <f t="shared" si="1"/>
        <v>696.49307948551859</v>
      </c>
      <c r="T14" s="529">
        <f t="shared" si="1"/>
        <v>946.87576856822318</v>
      </c>
      <c r="U14" s="530">
        <f t="shared" si="1"/>
        <v>1109.1160752754192</v>
      </c>
      <c r="V14" s="528">
        <f t="shared" si="1"/>
        <v>474.40568938109129</v>
      </c>
      <c r="W14" s="529">
        <f t="shared" si="1"/>
        <v>705.22741212944902</v>
      </c>
      <c r="X14" s="529">
        <f t="shared" si="1"/>
        <v>769.91335543832065</v>
      </c>
      <c r="Y14" s="529">
        <f t="shared" si="1"/>
        <v>1027.2800666801425</v>
      </c>
      <c r="Z14" s="530">
        <f t="shared" si="1"/>
        <v>1192.9988036575937</v>
      </c>
      <c r="AA14" s="528">
        <f t="shared" si="1"/>
        <v>524.38125055253454</v>
      </c>
      <c r="AB14" s="529">
        <f t="shared" si="1"/>
        <v>749.4298320479088</v>
      </c>
      <c r="AC14" s="529">
        <f t="shared" si="1"/>
        <v>844.51455544786631</v>
      </c>
      <c r="AD14" s="529">
        <f t="shared" si="1"/>
        <v>1105.6929009015257</v>
      </c>
      <c r="AE14" s="530">
        <f t="shared" si="1"/>
        <v>1270.4221579028601</v>
      </c>
      <c r="AF14" s="528">
        <f t="shared" si="1"/>
        <v>576.78333144894509</v>
      </c>
      <c r="AG14" s="529">
        <f t="shared" si="1"/>
        <v>795.16293241263372</v>
      </c>
      <c r="AH14" s="529">
        <f t="shared" si="2"/>
        <v>920.56432244788869</v>
      </c>
      <c r="AI14" s="529">
        <f t="shared" si="2"/>
        <v>1183.2344079064098</v>
      </c>
      <c r="AJ14" s="530">
        <f t="shared" si="2"/>
        <v>1345.5738911872547</v>
      </c>
    </row>
    <row r="15" spans="1:36" x14ac:dyDescent="0.2">
      <c r="A15" s="517">
        <v>1000</v>
      </c>
      <c r="B15" s="518">
        <f t="shared" si="0"/>
        <v>319.23480599281362</v>
      </c>
      <c r="C15" s="525">
        <f t="shared" si="0"/>
        <v>528.90947459266783</v>
      </c>
      <c r="D15" s="525">
        <f t="shared" si="0"/>
        <v>528.10197921161023</v>
      </c>
      <c r="E15" s="529">
        <f t="shared" si="0"/>
        <v>755.66911336530063</v>
      </c>
      <c r="F15" s="530">
        <f t="shared" si="0"/>
        <v>923.17585080260562</v>
      </c>
      <c r="G15" s="528">
        <f t="shared" si="0"/>
        <v>371.09020595103715</v>
      </c>
      <c r="H15" s="529">
        <f t="shared" si="0"/>
        <v>602.17630830518794</v>
      </c>
      <c r="I15" s="529">
        <f t="shared" si="0"/>
        <v>611.27400346053355</v>
      </c>
      <c r="J15" s="529">
        <f t="shared" si="0"/>
        <v>858.97709358653469</v>
      </c>
      <c r="K15" s="530">
        <f t="shared" si="0"/>
        <v>1034.3140416153938</v>
      </c>
      <c r="L15" s="528">
        <f t="shared" si="0"/>
        <v>423.03735630291254</v>
      </c>
      <c r="M15" s="529">
        <f t="shared" si="0"/>
        <v>669.55985337585741</v>
      </c>
      <c r="N15" s="529">
        <f t="shared" si="0"/>
        <v>692.46244823849588</v>
      </c>
      <c r="O15" s="529">
        <f t="shared" si="0"/>
        <v>956.80411249706299</v>
      </c>
      <c r="P15" s="530">
        <f t="shared" si="0"/>
        <v>1136.2951416796529</v>
      </c>
      <c r="Q15" s="528">
        <f t="shared" si="0"/>
        <v>475.61370077650588</v>
      </c>
      <c r="R15" s="529">
        <f t="shared" si="1"/>
        <v>730.72157075153666</v>
      </c>
      <c r="S15" s="529">
        <f t="shared" si="1"/>
        <v>773.88119942835397</v>
      </c>
      <c r="T15" s="529">
        <f t="shared" si="1"/>
        <v>1052.0841872980259</v>
      </c>
      <c r="U15" s="530">
        <f t="shared" si="1"/>
        <v>1232.351194750466</v>
      </c>
      <c r="V15" s="528">
        <f t="shared" si="1"/>
        <v>527.117432645657</v>
      </c>
      <c r="W15" s="529">
        <f t="shared" si="1"/>
        <v>783.58601347716558</v>
      </c>
      <c r="X15" s="529">
        <f t="shared" si="1"/>
        <v>855.45928382035629</v>
      </c>
      <c r="Y15" s="529">
        <f t="shared" si="1"/>
        <v>1141.4222963112693</v>
      </c>
      <c r="Z15" s="530">
        <f t="shared" si="1"/>
        <v>1325.5542262862155</v>
      </c>
      <c r="AA15" s="528">
        <f t="shared" si="1"/>
        <v>582.64583394726048</v>
      </c>
      <c r="AB15" s="529">
        <f t="shared" si="1"/>
        <v>832.69981338656532</v>
      </c>
      <c r="AC15" s="529">
        <f t="shared" si="1"/>
        <v>938.34950605318477</v>
      </c>
      <c r="AD15" s="529">
        <f t="shared" si="1"/>
        <v>1228.547667668362</v>
      </c>
      <c r="AE15" s="530">
        <f t="shared" si="1"/>
        <v>1411.5801754476224</v>
      </c>
      <c r="AF15" s="528">
        <f t="shared" si="1"/>
        <v>640.87036827660563</v>
      </c>
      <c r="AG15" s="529">
        <f t="shared" si="1"/>
        <v>883.5143693473708</v>
      </c>
      <c r="AH15" s="529">
        <f t="shared" si="2"/>
        <v>1022.8492471643207</v>
      </c>
      <c r="AI15" s="529">
        <f t="shared" si="2"/>
        <v>1314.7048976737888</v>
      </c>
      <c r="AJ15" s="530">
        <f t="shared" si="2"/>
        <v>1495.0821013191719</v>
      </c>
    </row>
    <row r="16" spans="1:36" x14ac:dyDescent="0.2">
      <c r="A16" s="517">
        <v>1200</v>
      </c>
      <c r="B16" s="518">
        <f t="shared" si="0"/>
        <v>383.08176719137634</v>
      </c>
      <c r="C16" s="531">
        <f t="shared" si="0"/>
        <v>634.69136951120129</v>
      </c>
      <c r="D16" s="531">
        <f t="shared" si="0"/>
        <v>633.7223750539323</v>
      </c>
      <c r="E16" s="526">
        <f t="shared" si="0"/>
        <v>906.80293603836071</v>
      </c>
      <c r="F16" s="527">
        <f t="shared" si="0"/>
        <v>1107.8110209631266</v>
      </c>
      <c r="G16" s="528">
        <f t="shared" si="0"/>
        <v>445.30824714124458</v>
      </c>
      <c r="H16" s="529">
        <f t="shared" si="0"/>
        <v>722.61156996622549</v>
      </c>
      <c r="I16" s="529">
        <f t="shared" si="0"/>
        <v>733.5288041526403</v>
      </c>
      <c r="J16" s="529">
        <f t="shared" si="0"/>
        <v>1030.7725123038417</v>
      </c>
      <c r="K16" s="530">
        <f t="shared" si="0"/>
        <v>1241.1768499384725</v>
      </c>
      <c r="L16" s="528">
        <f t="shared" si="0"/>
        <v>507.64482756349508</v>
      </c>
      <c r="M16" s="529">
        <f t="shared" si="0"/>
        <v>803.47182405102888</v>
      </c>
      <c r="N16" s="529">
        <f t="shared" si="0"/>
        <v>830.95493788619501</v>
      </c>
      <c r="O16" s="529">
        <f t="shared" si="0"/>
        <v>1148.1649349964757</v>
      </c>
      <c r="P16" s="530">
        <f t="shared" si="0"/>
        <v>1363.5541700155836</v>
      </c>
      <c r="Q16" s="528">
        <f t="shared" si="0"/>
        <v>570.73644093180712</v>
      </c>
      <c r="R16" s="529">
        <f t="shared" si="1"/>
        <v>876.86588490184397</v>
      </c>
      <c r="S16" s="529">
        <f t="shared" si="1"/>
        <v>928.65743931402471</v>
      </c>
      <c r="T16" s="529">
        <f t="shared" si="1"/>
        <v>1262.5010247576308</v>
      </c>
      <c r="U16" s="530">
        <f t="shared" si="1"/>
        <v>1478.8214337005591</v>
      </c>
      <c r="V16" s="528">
        <f t="shared" si="1"/>
        <v>632.54091917478831</v>
      </c>
      <c r="W16" s="526">
        <f t="shared" si="1"/>
        <v>940.30321617259881</v>
      </c>
      <c r="X16" s="526">
        <f t="shared" si="1"/>
        <v>1026.5511405844275</v>
      </c>
      <c r="Y16" s="529">
        <f t="shared" si="1"/>
        <v>1369.706755573523</v>
      </c>
      <c r="Z16" s="527">
        <f t="shared" si="1"/>
        <v>1590.6650715434585</v>
      </c>
      <c r="AA16" s="528">
        <f t="shared" si="1"/>
        <v>699.1750007367126</v>
      </c>
      <c r="AB16" s="526">
        <f t="shared" si="1"/>
        <v>999.23977606387837</v>
      </c>
      <c r="AC16" s="526">
        <f t="shared" si="1"/>
        <v>1126.0194072638217</v>
      </c>
      <c r="AD16" s="529">
        <f t="shared" si="1"/>
        <v>1474.2572012020344</v>
      </c>
      <c r="AE16" s="527">
        <f t="shared" si="1"/>
        <v>1693.896210537147</v>
      </c>
      <c r="AF16" s="528">
        <f t="shared" si="1"/>
        <v>769.04444193192671</v>
      </c>
      <c r="AG16" s="526">
        <f t="shared" si="1"/>
        <v>1060.217243216845</v>
      </c>
      <c r="AH16" s="526">
        <f t="shared" si="2"/>
        <v>1227.4190965971848</v>
      </c>
      <c r="AI16" s="529">
        <f t="shared" si="2"/>
        <v>1577.6458772085466</v>
      </c>
      <c r="AJ16" s="527">
        <f t="shared" si="2"/>
        <v>1794.0985215830062</v>
      </c>
    </row>
    <row r="17" spans="1:36" x14ac:dyDescent="0.2">
      <c r="A17" s="517">
        <v>1400</v>
      </c>
      <c r="B17" s="518">
        <f t="shared" si="0"/>
        <v>446.92872838993907</v>
      </c>
      <c r="C17" s="525">
        <f t="shared" si="0"/>
        <v>740.47326442973485</v>
      </c>
      <c r="D17" s="525">
        <f t="shared" si="0"/>
        <v>739.34277089625436</v>
      </c>
      <c r="E17" s="529">
        <f t="shared" si="0"/>
        <v>1057.9367587114207</v>
      </c>
      <c r="F17" s="530">
        <f t="shared" si="0"/>
        <v>1292.4461911236478</v>
      </c>
      <c r="G17" s="528">
        <f t="shared" si="0"/>
        <v>519.52628833145206</v>
      </c>
      <c r="H17" s="529">
        <f t="shared" si="0"/>
        <v>843.04683162726303</v>
      </c>
      <c r="I17" s="529">
        <f t="shared" si="0"/>
        <v>855.78360484474706</v>
      </c>
      <c r="J17" s="529">
        <f t="shared" si="0"/>
        <v>1202.5679310211485</v>
      </c>
      <c r="K17" s="530">
        <f t="shared" si="0"/>
        <v>1448.0396582615513</v>
      </c>
      <c r="L17" s="528">
        <f t="shared" si="0"/>
        <v>592.25229882407757</v>
      </c>
      <c r="M17" s="529">
        <f t="shared" si="0"/>
        <v>937.38379472620034</v>
      </c>
      <c r="N17" s="529">
        <f t="shared" si="0"/>
        <v>969.44742753389414</v>
      </c>
      <c r="O17" s="529">
        <f t="shared" si="0"/>
        <v>1339.5257574958882</v>
      </c>
      <c r="P17" s="530">
        <f t="shared" si="0"/>
        <v>1590.8131983515143</v>
      </c>
      <c r="Q17" s="528">
        <f t="shared" si="0"/>
        <v>665.85918108710825</v>
      </c>
      <c r="R17" s="529">
        <f t="shared" si="1"/>
        <v>1023.0101990521514</v>
      </c>
      <c r="S17" s="529">
        <f t="shared" si="1"/>
        <v>1083.4336791996955</v>
      </c>
      <c r="T17" s="529">
        <f t="shared" si="1"/>
        <v>1472.917862217236</v>
      </c>
      <c r="U17" s="530">
        <f t="shared" si="1"/>
        <v>1725.2916726506523</v>
      </c>
      <c r="V17" s="528">
        <f t="shared" si="1"/>
        <v>737.96440570391974</v>
      </c>
      <c r="W17" s="526">
        <f t="shared" si="1"/>
        <v>1097.0204188680318</v>
      </c>
      <c r="X17" s="526">
        <f t="shared" si="1"/>
        <v>1197.6429973484987</v>
      </c>
      <c r="Y17" s="529">
        <f t="shared" si="1"/>
        <v>1597.9912148357771</v>
      </c>
      <c r="Z17" s="527">
        <f t="shared" si="1"/>
        <v>1855.7759168007015</v>
      </c>
      <c r="AA17" s="528">
        <f t="shared" si="1"/>
        <v>815.70416752616472</v>
      </c>
      <c r="AB17" s="526">
        <f t="shared" si="1"/>
        <v>1165.7797387411915</v>
      </c>
      <c r="AC17" s="526">
        <f t="shared" si="1"/>
        <v>1313.6893084744588</v>
      </c>
      <c r="AD17" s="529">
        <f t="shared" si="1"/>
        <v>1719.966734735707</v>
      </c>
      <c r="AE17" s="527">
        <f t="shared" si="1"/>
        <v>1976.2122456266713</v>
      </c>
      <c r="AF17" s="528">
        <f t="shared" si="1"/>
        <v>897.21851558724791</v>
      </c>
      <c r="AG17" s="526">
        <f t="shared" si="1"/>
        <v>1236.9201170863191</v>
      </c>
      <c r="AH17" s="526">
        <f t="shared" si="2"/>
        <v>1431.988946030049</v>
      </c>
      <c r="AI17" s="529">
        <f t="shared" si="2"/>
        <v>1840.5868567433042</v>
      </c>
      <c r="AJ17" s="527">
        <f t="shared" si="2"/>
        <v>2093.1149418468408</v>
      </c>
    </row>
    <row r="18" spans="1:36" x14ac:dyDescent="0.2">
      <c r="A18" s="517">
        <v>1600</v>
      </c>
      <c r="B18" s="518">
        <f t="shared" si="0"/>
        <v>510.77568958850173</v>
      </c>
      <c r="C18" s="531">
        <f t="shared" si="0"/>
        <v>846.25515934826842</v>
      </c>
      <c r="D18" s="531">
        <f t="shared" si="0"/>
        <v>844.96316673857655</v>
      </c>
      <c r="E18" s="526">
        <f t="shared" si="0"/>
        <v>1209.0705813844811</v>
      </c>
      <c r="F18" s="527">
        <f t="shared" si="0"/>
        <v>1477.0813612841689</v>
      </c>
      <c r="G18" s="528">
        <f t="shared" si="0"/>
        <v>593.74432952165932</v>
      </c>
      <c r="H18" s="529">
        <f t="shared" si="0"/>
        <v>963.48209328830069</v>
      </c>
      <c r="I18" s="529">
        <f t="shared" si="0"/>
        <v>978.03840553685382</v>
      </c>
      <c r="J18" s="529">
        <f t="shared" si="0"/>
        <v>1374.3633497384553</v>
      </c>
      <c r="K18" s="530">
        <f t="shared" si="0"/>
        <v>1654.9024665846302</v>
      </c>
      <c r="L18" s="528">
        <f t="shared" si="0"/>
        <v>676.85977008466011</v>
      </c>
      <c r="M18" s="529">
        <f t="shared" si="0"/>
        <v>1071.2957654013719</v>
      </c>
      <c r="N18" s="529">
        <f t="shared" si="0"/>
        <v>1107.9399171815935</v>
      </c>
      <c r="O18" s="529">
        <f t="shared" si="0"/>
        <v>1530.886579995301</v>
      </c>
      <c r="P18" s="530">
        <f t="shared" si="0"/>
        <v>1818.072226687445</v>
      </c>
      <c r="Q18" s="528">
        <f t="shared" si="0"/>
        <v>760.98192124240938</v>
      </c>
      <c r="R18" s="529">
        <f t="shared" si="1"/>
        <v>1169.1545132024587</v>
      </c>
      <c r="S18" s="529">
        <f t="shared" si="1"/>
        <v>1238.2099190853664</v>
      </c>
      <c r="T18" s="529">
        <f t="shared" si="1"/>
        <v>1683.3346996768414</v>
      </c>
      <c r="U18" s="530">
        <f t="shared" si="1"/>
        <v>1971.7619116007452</v>
      </c>
      <c r="V18" s="528">
        <f t="shared" si="1"/>
        <v>843.38789223305116</v>
      </c>
      <c r="W18" s="526">
        <f t="shared" si="1"/>
        <v>1253.7376215634649</v>
      </c>
      <c r="X18" s="526">
        <f t="shared" si="1"/>
        <v>1368.73485411257</v>
      </c>
      <c r="Y18" s="526">
        <f t="shared" si="1"/>
        <v>1826.275674098031</v>
      </c>
      <c r="Z18" s="527">
        <f t="shared" si="1"/>
        <v>2120.8867620579449</v>
      </c>
      <c r="AA18" s="528">
        <f t="shared" si="1"/>
        <v>932.23333431561696</v>
      </c>
      <c r="AB18" s="526">
        <f t="shared" si="1"/>
        <v>1332.3197014185046</v>
      </c>
      <c r="AC18" s="526">
        <f t="shared" si="1"/>
        <v>1501.3592096850955</v>
      </c>
      <c r="AD18" s="526">
        <f t="shared" si="1"/>
        <v>1965.6762682693791</v>
      </c>
      <c r="AE18" s="527">
        <f t="shared" si="1"/>
        <v>2258.5282807161957</v>
      </c>
      <c r="AF18" s="528">
        <f t="shared" si="1"/>
        <v>1025.3925892425689</v>
      </c>
      <c r="AG18" s="526">
        <f t="shared" si="1"/>
        <v>1413.6229909557931</v>
      </c>
      <c r="AH18" s="526">
        <f t="shared" si="2"/>
        <v>1636.5587954629129</v>
      </c>
      <c r="AI18" s="526">
        <f t="shared" si="2"/>
        <v>2103.5278362780618</v>
      </c>
      <c r="AJ18" s="527">
        <f t="shared" si="2"/>
        <v>2392.1313621106751</v>
      </c>
    </row>
    <row r="19" spans="1:36" x14ac:dyDescent="0.2">
      <c r="A19" s="517">
        <v>1800</v>
      </c>
      <c r="B19" s="518">
        <f t="shared" si="0"/>
        <v>574.62265078706457</v>
      </c>
      <c r="C19" s="531">
        <f t="shared" si="0"/>
        <v>952.03705426680199</v>
      </c>
      <c r="D19" s="531">
        <f t="shared" si="0"/>
        <v>950.5835625808985</v>
      </c>
      <c r="E19" s="526">
        <f t="shared" si="0"/>
        <v>1360.2044040575411</v>
      </c>
      <c r="F19" s="527">
        <f t="shared" si="0"/>
        <v>1661.7165314446902</v>
      </c>
      <c r="G19" s="528">
        <f t="shared" si="0"/>
        <v>667.96237071186681</v>
      </c>
      <c r="H19" s="529">
        <f t="shared" si="0"/>
        <v>1083.9173549493382</v>
      </c>
      <c r="I19" s="529">
        <f t="shared" si="0"/>
        <v>1100.2932062289603</v>
      </c>
      <c r="J19" s="529">
        <f t="shared" si="0"/>
        <v>1546.1587684557624</v>
      </c>
      <c r="K19" s="530">
        <f t="shared" si="0"/>
        <v>1861.7652749077088</v>
      </c>
      <c r="L19" s="528">
        <f t="shared" si="0"/>
        <v>761.46724134524254</v>
      </c>
      <c r="M19" s="529">
        <f t="shared" si="0"/>
        <v>1205.2077360765431</v>
      </c>
      <c r="N19" s="529">
        <f t="shared" si="0"/>
        <v>1246.4324068292926</v>
      </c>
      <c r="O19" s="529">
        <f t="shared" si="0"/>
        <v>1722.2474024947135</v>
      </c>
      <c r="P19" s="530">
        <f t="shared" si="0"/>
        <v>2045.3312550233754</v>
      </c>
      <c r="Q19" s="528">
        <f t="shared" si="0"/>
        <v>856.10466139771074</v>
      </c>
      <c r="R19" s="529">
        <f t="shared" si="1"/>
        <v>1315.298827352766</v>
      </c>
      <c r="S19" s="529">
        <f t="shared" si="1"/>
        <v>1392.9861589710372</v>
      </c>
      <c r="T19" s="529">
        <f t="shared" si="1"/>
        <v>1893.7515371364464</v>
      </c>
      <c r="U19" s="530">
        <f t="shared" si="1"/>
        <v>2218.2321505508385</v>
      </c>
      <c r="V19" s="528">
        <f t="shared" si="1"/>
        <v>948.81137876218258</v>
      </c>
      <c r="W19" s="526">
        <f t="shared" si="1"/>
        <v>1410.454824258898</v>
      </c>
      <c r="X19" s="526">
        <f t="shared" si="1"/>
        <v>1539.8267108766413</v>
      </c>
      <c r="Y19" s="526">
        <f t="shared" si="1"/>
        <v>2054.5601333602849</v>
      </c>
      <c r="Z19" s="527">
        <f t="shared" si="1"/>
        <v>2385.9976073151875</v>
      </c>
      <c r="AA19" s="528">
        <f t="shared" si="1"/>
        <v>1048.7625011050691</v>
      </c>
      <c r="AB19" s="526">
        <f t="shared" si="1"/>
        <v>1498.8596640958176</v>
      </c>
      <c r="AC19" s="526">
        <f t="shared" si="1"/>
        <v>1689.0291108957326</v>
      </c>
      <c r="AD19" s="526">
        <f t="shared" si="1"/>
        <v>2211.3858018030514</v>
      </c>
      <c r="AE19" s="527">
        <f t="shared" si="1"/>
        <v>2540.8443158057203</v>
      </c>
      <c r="AF19" s="528">
        <f t="shared" si="1"/>
        <v>1153.5666628978902</v>
      </c>
      <c r="AG19" s="526">
        <f t="shared" si="1"/>
        <v>1590.3258648252674</v>
      </c>
      <c r="AH19" s="526">
        <f t="shared" si="2"/>
        <v>1841.1286448957774</v>
      </c>
      <c r="AI19" s="526">
        <f t="shared" si="2"/>
        <v>2366.4688158128197</v>
      </c>
      <c r="AJ19" s="527">
        <f t="shared" si="2"/>
        <v>2691.1477823745095</v>
      </c>
    </row>
    <row r="20" spans="1:36" x14ac:dyDescent="0.2">
      <c r="A20" s="517">
        <v>2000</v>
      </c>
      <c r="B20" s="518">
        <f t="shared" si="0"/>
        <v>638.46961198562724</v>
      </c>
      <c r="C20" s="531">
        <f t="shared" si="0"/>
        <v>1057.8189491853357</v>
      </c>
      <c r="D20" s="531">
        <f t="shared" si="0"/>
        <v>1056.2039584232205</v>
      </c>
      <c r="E20" s="526">
        <f t="shared" si="0"/>
        <v>1511.3382267306013</v>
      </c>
      <c r="F20" s="527">
        <f t="shared" si="0"/>
        <v>1846.3517016052112</v>
      </c>
      <c r="G20" s="528">
        <f t="shared" si="0"/>
        <v>742.1804119020743</v>
      </c>
      <c r="H20" s="529">
        <f t="shared" si="0"/>
        <v>1204.3526166103759</v>
      </c>
      <c r="I20" s="529">
        <f t="shared" si="0"/>
        <v>1222.5480069210671</v>
      </c>
      <c r="J20" s="529">
        <f t="shared" si="0"/>
        <v>1717.9541871730694</v>
      </c>
      <c r="K20" s="530">
        <f t="shared" si="0"/>
        <v>2068.6280832307875</v>
      </c>
      <c r="L20" s="528">
        <f t="shared" si="0"/>
        <v>846.07471260582508</v>
      </c>
      <c r="M20" s="529">
        <f t="shared" si="0"/>
        <v>1339.1197067517148</v>
      </c>
      <c r="N20" s="529">
        <f t="shared" si="0"/>
        <v>1384.9248964769918</v>
      </c>
      <c r="O20" s="529">
        <f t="shared" si="0"/>
        <v>1913.608224994126</v>
      </c>
      <c r="P20" s="530">
        <f t="shared" si="0"/>
        <v>2272.5902833593059</v>
      </c>
      <c r="Q20" s="528">
        <f t="shared" si="0"/>
        <v>951.22740155301176</v>
      </c>
      <c r="R20" s="529">
        <f t="shared" si="1"/>
        <v>1461.4431415030733</v>
      </c>
      <c r="S20" s="529">
        <f t="shared" si="1"/>
        <v>1547.7623988567079</v>
      </c>
      <c r="T20" s="529">
        <f t="shared" si="1"/>
        <v>2104.1683745960518</v>
      </c>
      <c r="U20" s="530">
        <f t="shared" si="1"/>
        <v>2464.702389500932</v>
      </c>
      <c r="V20" s="528">
        <f t="shared" si="1"/>
        <v>1054.234865291314</v>
      </c>
      <c r="W20" s="526">
        <f t="shared" si="1"/>
        <v>1567.1720269543312</v>
      </c>
      <c r="X20" s="526">
        <f t="shared" si="1"/>
        <v>1710.9185676407126</v>
      </c>
      <c r="Y20" s="526">
        <f t="shared" si="1"/>
        <v>2282.8445926225386</v>
      </c>
      <c r="Z20" s="527">
        <f t="shared" si="1"/>
        <v>2651.1084525724309</v>
      </c>
      <c r="AA20" s="528">
        <f t="shared" si="1"/>
        <v>1165.291667894521</v>
      </c>
      <c r="AB20" s="526">
        <f t="shared" si="1"/>
        <v>1665.3996267731306</v>
      </c>
      <c r="AC20" s="526">
        <f t="shared" si="1"/>
        <v>1876.6990121063695</v>
      </c>
      <c r="AD20" s="526">
        <f t="shared" si="1"/>
        <v>2457.095335336724</v>
      </c>
      <c r="AE20" s="527">
        <f t="shared" si="1"/>
        <v>2823.1603508952448</v>
      </c>
      <c r="AF20" s="528">
        <f t="shared" si="1"/>
        <v>1281.7407365532113</v>
      </c>
      <c r="AG20" s="526">
        <f t="shared" si="1"/>
        <v>1767.0287386947416</v>
      </c>
      <c r="AH20" s="526">
        <f t="shared" si="2"/>
        <v>2045.6984943286413</v>
      </c>
      <c r="AI20" s="526">
        <f t="shared" si="2"/>
        <v>2629.4097953475775</v>
      </c>
      <c r="AJ20" s="527">
        <f t="shared" si="2"/>
        <v>2990.1642026383438</v>
      </c>
    </row>
    <row r="21" spans="1:36" x14ac:dyDescent="0.2">
      <c r="A21" s="517">
        <v>2200</v>
      </c>
      <c r="B21" s="518">
        <f t="shared" si="0"/>
        <v>702.31657318418991</v>
      </c>
      <c r="C21" s="531">
        <f t="shared" si="0"/>
        <v>1163.6008441038691</v>
      </c>
      <c r="D21" s="531">
        <f t="shared" si="0"/>
        <v>1161.8243542655425</v>
      </c>
      <c r="E21" s="526">
        <f t="shared" si="0"/>
        <v>1662.4720494036615</v>
      </c>
      <c r="F21" s="527">
        <f t="shared" si="0"/>
        <v>2030.9868717657323</v>
      </c>
      <c r="G21" s="528">
        <f t="shared" si="0"/>
        <v>816.39845309228167</v>
      </c>
      <c r="H21" s="529">
        <f t="shared" si="0"/>
        <v>1324.7878782714135</v>
      </c>
      <c r="I21" s="529">
        <f t="shared" si="0"/>
        <v>1344.8028076131741</v>
      </c>
      <c r="J21" s="529">
        <f t="shared" si="0"/>
        <v>1889.7496058903762</v>
      </c>
      <c r="K21" s="530">
        <f t="shared" si="0"/>
        <v>2275.4908915538667</v>
      </c>
      <c r="L21" s="528">
        <f t="shared" si="0"/>
        <v>930.68218386640751</v>
      </c>
      <c r="M21" s="529">
        <f t="shared" si="0"/>
        <v>1473.0316774268863</v>
      </c>
      <c r="N21" s="529">
        <f t="shared" si="0"/>
        <v>1523.4173861246909</v>
      </c>
      <c r="O21" s="529">
        <f t="shared" si="0"/>
        <v>2104.9690474935387</v>
      </c>
      <c r="P21" s="530">
        <f t="shared" si="0"/>
        <v>2499.8493116952368</v>
      </c>
      <c r="Q21" s="528">
        <f t="shared" si="0"/>
        <v>1046.350141708313</v>
      </c>
      <c r="R21" s="529">
        <f t="shared" si="1"/>
        <v>1607.5874556533806</v>
      </c>
      <c r="S21" s="529">
        <f t="shared" si="1"/>
        <v>1702.5386387423787</v>
      </c>
      <c r="T21" s="529">
        <f t="shared" si="1"/>
        <v>2314.5852120556569</v>
      </c>
      <c r="U21" s="530">
        <f t="shared" si="1"/>
        <v>2711.172628451025</v>
      </c>
      <c r="V21" s="528">
        <f t="shared" si="1"/>
        <v>1159.6583518204454</v>
      </c>
      <c r="W21" s="526">
        <f t="shared" si="1"/>
        <v>1723.8892296497645</v>
      </c>
      <c r="X21" s="526">
        <f t="shared" si="1"/>
        <v>1882.0104244047836</v>
      </c>
      <c r="Y21" s="526">
        <f t="shared" si="1"/>
        <v>2511.1290518847923</v>
      </c>
      <c r="Z21" s="527">
        <f t="shared" si="1"/>
        <v>2916.2192978296739</v>
      </c>
      <c r="AA21" s="528">
        <f t="shared" si="1"/>
        <v>1281.8208346839731</v>
      </c>
      <c r="AB21" s="526">
        <f t="shared" si="1"/>
        <v>1831.9395894504437</v>
      </c>
      <c r="AC21" s="526">
        <f t="shared" si="1"/>
        <v>2064.3689133170064</v>
      </c>
      <c r="AD21" s="526">
        <f t="shared" si="1"/>
        <v>2702.8048688703966</v>
      </c>
      <c r="AE21" s="527">
        <f t="shared" si="1"/>
        <v>3105.4763859847694</v>
      </c>
      <c r="AF21" s="528">
        <f t="shared" si="1"/>
        <v>1409.9148102085323</v>
      </c>
      <c r="AG21" s="526">
        <f t="shared" si="1"/>
        <v>1943.7316125642155</v>
      </c>
      <c r="AH21" s="526">
        <f t="shared" si="2"/>
        <v>2250.2683437615051</v>
      </c>
      <c r="AI21" s="526">
        <f t="shared" si="2"/>
        <v>2892.3507748823354</v>
      </c>
      <c r="AJ21" s="527">
        <f t="shared" si="2"/>
        <v>3289.1806229021781</v>
      </c>
    </row>
    <row r="22" spans="1:36" x14ac:dyDescent="0.2">
      <c r="A22" s="517">
        <v>2400</v>
      </c>
      <c r="B22" s="518">
        <f t="shared" si="0"/>
        <v>766.16353438275269</v>
      </c>
      <c r="C22" s="531">
        <f t="shared" si="0"/>
        <v>1269.3827390224026</v>
      </c>
      <c r="D22" s="531">
        <f t="shared" si="0"/>
        <v>1267.4447501078646</v>
      </c>
      <c r="E22" s="526">
        <f t="shared" si="0"/>
        <v>1813.6058720767214</v>
      </c>
      <c r="F22" s="527">
        <f t="shared" si="0"/>
        <v>2215.6220419262531</v>
      </c>
      <c r="G22" s="528">
        <f t="shared" si="0"/>
        <v>890.61649428248916</v>
      </c>
      <c r="H22" s="529">
        <f t="shared" si="0"/>
        <v>1445.223139932451</v>
      </c>
      <c r="I22" s="529">
        <f t="shared" si="0"/>
        <v>1467.0576083052806</v>
      </c>
      <c r="J22" s="529">
        <f t="shared" si="0"/>
        <v>2061.5450246076834</v>
      </c>
      <c r="K22" s="530">
        <f t="shared" si="0"/>
        <v>2482.353699876945</v>
      </c>
      <c r="L22" s="528">
        <f t="shared" si="0"/>
        <v>1015.2896551269902</v>
      </c>
      <c r="M22" s="529">
        <f t="shared" si="0"/>
        <v>1606.9436481020578</v>
      </c>
      <c r="N22" s="529">
        <f t="shared" si="0"/>
        <v>1661.90987577239</v>
      </c>
      <c r="O22" s="529">
        <f t="shared" si="0"/>
        <v>2296.3298699929514</v>
      </c>
      <c r="P22" s="530">
        <f t="shared" si="0"/>
        <v>2727.1083400311672</v>
      </c>
      <c r="Q22" s="528">
        <f t="shared" si="0"/>
        <v>1141.4728818636142</v>
      </c>
      <c r="R22" s="529">
        <f t="shared" si="1"/>
        <v>1753.7317698036879</v>
      </c>
      <c r="S22" s="529">
        <f t="shared" si="1"/>
        <v>1857.3148786280494</v>
      </c>
      <c r="T22" s="529">
        <f t="shared" si="1"/>
        <v>2525.0020495152617</v>
      </c>
      <c r="U22" s="530">
        <f t="shared" si="1"/>
        <v>2957.6428674011181</v>
      </c>
      <c r="V22" s="528">
        <f t="shared" si="1"/>
        <v>1265.0818383495766</v>
      </c>
      <c r="W22" s="526">
        <f t="shared" si="1"/>
        <v>1880.6064323451976</v>
      </c>
      <c r="X22" s="526">
        <f t="shared" si="1"/>
        <v>2053.1022811688549</v>
      </c>
      <c r="Y22" s="526">
        <f t="shared" si="1"/>
        <v>2739.4135111470459</v>
      </c>
      <c r="Z22" s="527">
        <f t="shared" si="1"/>
        <v>3181.3301430869169</v>
      </c>
      <c r="AA22" s="528">
        <f t="shared" si="1"/>
        <v>1398.3500014734252</v>
      </c>
      <c r="AB22" s="526">
        <f t="shared" si="1"/>
        <v>1998.4795521277567</v>
      </c>
      <c r="AC22" s="526">
        <f t="shared" si="1"/>
        <v>2252.0388145276434</v>
      </c>
      <c r="AD22" s="526">
        <f t="shared" si="1"/>
        <v>2948.5144024040687</v>
      </c>
      <c r="AE22" s="527">
        <f t="shared" si="1"/>
        <v>3387.792421074294</v>
      </c>
      <c r="AF22" s="528">
        <f t="shared" si="1"/>
        <v>1538.0888838638534</v>
      </c>
      <c r="AG22" s="526">
        <f t="shared" si="1"/>
        <v>2120.4344864336899</v>
      </c>
      <c r="AH22" s="526">
        <f t="shared" si="2"/>
        <v>2454.8381931943695</v>
      </c>
      <c r="AI22" s="526">
        <f t="shared" si="2"/>
        <v>3155.2917544170932</v>
      </c>
      <c r="AJ22" s="527">
        <f t="shared" si="2"/>
        <v>3588.1970431660125</v>
      </c>
    </row>
    <row r="23" spans="1:36" x14ac:dyDescent="0.2">
      <c r="A23" s="517">
        <v>2600</v>
      </c>
      <c r="B23" s="518">
        <f t="shared" si="0"/>
        <v>830.01049558131547</v>
      </c>
      <c r="C23" s="531">
        <f t="shared" si="0"/>
        <v>1375.1646339409363</v>
      </c>
      <c r="D23" s="531">
        <f t="shared" si="0"/>
        <v>1373.0651459501869</v>
      </c>
      <c r="E23" s="526">
        <f t="shared" si="0"/>
        <v>1964.7396947497816</v>
      </c>
      <c r="F23" s="527">
        <f t="shared" si="0"/>
        <v>2400.2572120867749</v>
      </c>
      <c r="G23" s="528">
        <f t="shared" si="0"/>
        <v>964.83453547269653</v>
      </c>
      <c r="H23" s="529">
        <f t="shared" si="0"/>
        <v>1565.6584015934886</v>
      </c>
      <c r="I23" s="529">
        <f t="shared" si="0"/>
        <v>1589.3124089973874</v>
      </c>
      <c r="J23" s="529">
        <f t="shared" si="0"/>
        <v>2233.3404433249902</v>
      </c>
      <c r="K23" s="530">
        <f t="shared" si="0"/>
        <v>2689.2165082000242</v>
      </c>
      <c r="L23" s="528">
        <f t="shared" si="0"/>
        <v>1099.8971263875726</v>
      </c>
      <c r="M23" s="529">
        <f t="shared" si="0"/>
        <v>1740.855618777229</v>
      </c>
      <c r="N23" s="529">
        <f t="shared" si="0"/>
        <v>1800.4023654200894</v>
      </c>
      <c r="O23" s="529">
        <f t="shared" si="0"/>
        <v>2487.6906924923637</v>
      </c>
      <c r="P23" s="530">
        <f t="shared" si="0"/>
        <v>2954.3673683670982</v>
      </c>
      <c r="Q23" s="528">
        <f t="shared" si="0"/>
        <v>1236.5956220189153</v>
      </c>
      <c r="R23" s="529">
        <f t="shared" si="1"/>
        <v>1899.8760839539955</v>
      </c>
      <c r="S23" s="529">
        <f t="shared" si="1"/>
        <v>2012.0911185137202</v>
      </c>
      <c r="T23" s="529">
        <f t="shared" si="1"/>
        <v>2735.4188869748673</v>
      </c>
      <c r="U23" s="530">
        <f t="shared" si="1"/>
        <v>3204.1131063512112</v>
      </c>
      <c r="V23" s="528">
        <f t="shared" si="1"/>
        <v>1370.5053248787081</v>
      </c>
      <c r="W23" s="526">
        <f t="shared" si="1"/>
        <v>2037.3236350406305</v>
      </c>
      <c r="X23" s="526">
        <f t="shared" si="1"/>
        <v>2224.1941379329264</v>
      </c>
      <c r="Y23" s="526">
        <f t="shared" si="1"/>
        <v>2967.6979704093001</v>
      </c>
      <c r="Z23" s="527">
        <f t="shared" si="1"/>
        <v>3446.4409883441599</v>
      </c>
      <c r="AA23" s="528">
        <f t="shared" si="1"/>
        <v>1514.8791682628773</v>
      </c>
      <c r="AB23" s="526">
        <f t="shared" si="1"/>
        <v>2165.0195148050698</v>
      </c>
      <c r="AC23" s="526">
        <f t="shared" si="1"/>
        <v>2439.7087157382803</v>
      </c>
      <c r="AD23" s="526">
        <f t="shared" si="1"/>
        <v>3194.2239359377409</v>
      </c>
      <c r="AE23" s="527">
        <f t="shared" si="1"/>
        <v>3670.1084561638181</v>
      </c>
      <c r="AF23" s="528">
        <f t="shared" si="1"/>
        <v>1666.2629575191745</v>
      </c>
      <c r="AG23" s="526">
        <f t="shared" si="1"/>
        <v>2297.1373603031639</v>
      </c>
      <c r="AH23" s="526">
        <f t="shared" si="2"/>
        <v>2659.4080426272335</v>
      </c>
      <c r="AI23" s="526">
        <f t="shared" si="2"/>
        <v>3418.2327339518506</v>
      </c>
      <c r="AJ23" s="527">
        <f t="shared" si="2"/>
        <v>3887.2134634298468</v>
      </c>
    </row>
    <row r="24" spans="1:36" x14ac:dyDescent="0.2">
      <c r="A24" s="517">
        <v>2800</v>
      </c>
      <c r="B24" s="518">
        <f t="shared" si="0"/>
        <v>893.85745677987813</v>
      </c>
      <c r="C24" s="531">
        <f t="shared" si="0"/>
        <v>1480.9465288594697</v>
      </c>
      <c r="D24" s="531">
        <f t="shared" si="0"/>
        <v>1478.6855417925087</v>
      </c>
      <c r="E24" s="526">
        <f t="shared" si="0"/>
        <v>2115.8735174228414</v>
      </c>
      <c r="F24" s="527">
        <f t="shared" si="0"/>
        <v>2584.8923822472957</v>
      </c>
      <c r="G24" s="528">
        <f t="shared" si="0"/>
        <v>1039.0525766629041</v>
      </c>
      <c r="H24" s="529">
        <f t="shared" si="0"/>
        <v>1686.0936632545261</v>
      </c>
      <c r="I24" s="529">
        <f t="shared" si="0"/>
        <v>1711.5672096894941</v>
      </c>
      <c r="J24" s="529">
        <f t="shared" si="0"/>
        <v>2405.135862042297</v>
      </c>
      <c r="K24" s="530">
        <f t="shared" si="0"/>
        <v>2896.0793165231025</v>
      </c>
      <c r="L24" s="528">
        <f t="shared" si="0"/>
        <v>1184.5045976481551</v>
      </c>
      <c r="M24" s="529">
        <f t="shared" si="0"/>
        <v>1874.7675894524007</v>
      </c>
      <c r="N24" s="529">
        <f t="shared" si="0"/>
        <v>1938.8948550677883</v>
      </c>
      <c r="O24" s="529">
        <f t="shared" si="0"/>
        <v>2679.0515149917765</v>
      </c>
      <c r="P24" s="530">
        <f t="shared" si="0"/>
        <v>3181.6263967030286</v>
      </c>
      <c r="Q24" s="528">
        <f t="shared" si="0"/>
        <v>1331.7183621742165</v>
      </c>
      <c r="R24" s="529">
        <f t="shared" si="1"/>
        <v>2046.0203981043028</v>
      </c>
      <c r="S24" s="529">
        <f t="shared" si="1"/>
        <v>2166.8673583993909</v>
      </c>
      <c r="T24" s="529">
        <f t="shared" si="1"/>
        <v>2945.835724434472</v>
      </c>
      <c r="U24" s="530">
        <f t="shared" si="1"/>
        <v>3450.5833453013047</v>
      </c>
      <c r="V24" s="528">
        <f t="shared" si="1"/>
        <v>1475.9288114078395</v>
      </c>
      <c r="W24" s="526">
        <f t="shared" si="1"/>
        <v>2194.0408377360636</v>
      </c>
      <c r="X24" s="526">
        <f t="shared" si="1"/>
        <v>2395.2859946969975</v>
      </c>
      <c r="Y24" s="526">
        <f t="shared" si="1"/>
        <v>3195.9824296715542</v>
      </c>
      <c r="Z24" s="527">
        <f t="shared" si="1"/>
        <v>3711.5518336014029</v>
      </c>
      <c r="AA24" s="528">
        <f t="shared" si="1"/>
        <v>1631.4083350523294</v>
      </c>
      <c r="AB24" s="526">
        <f t="shared" si="1"/>
        <v>2331.559477482383</v>
      </c>
      <c r="AC24" s="526">
        <f t="shared" si="1"/>
        <v>2627.3786169489176</v>
      </c>
      <c r="AD24" s="526">
        <f t="shared" si="1"/>
        <v>3439.9334694714139</v>
      </c>
      <c r="AE24" s="527">
        <f t="shared" si="1"/>
        <v>3952.4244912533427</v>
      </c>
      <c r="AF24" s="528">
        <f t="shared" si="1"/>
        <v>1794.4370311744958</v>
      </c>
      <c r="AG24" s="526">
        <f t="shared" si="1"/>
        <v>2473.8402341726382</v>
      </c>
      <c r="AH24" s="526">
        <f t="shared" si="2"/>
        <v>2863.9778920600979</v>
      </c>
      <c r="AI24" s="526">
        <f t="shared" si="2"/>
        <v>3681.1737134866084</v>
      </c>
      <c r="AJ24" s="527">
        <f t="shared" si="2"/>
        <v>4186.2298836936816</v>
      </c>
    </row>
    <row r="25" spans="1:36" x14ac:dyDescent="0.2">
      <c r="A25" s="517">
        <v>3000</v>
      </c>
      <c r="B25" s="518">
        <f t="shared" si="0"/>
        <v>957.7044179784408</v>
      </c>
      <c r="C25" s="531">
        <f t="shared" si="0"/>
        <v>1586.7284237780034</v>
      </c>
      <c r="D25" s="531">
        <f t="shared" si="0"/>
        <v>1584.3059376348308</v>
      </c>
      <c r="E25" s="526">
        <f t="shared" si="0"/>
        <v>2267.0073400959018</v>
      </c>
      <c r="F25" s="527">
        <f t="shared" si="0"/>
        <v>2769.527552407817</v>
      </c>
      <c r="G25" s="528">
        <f t="shared" si="0"/>
        <v>1113.2706178531114</v>
      </c>
      <c r="H25" s="529">
        <f t="shared" si="0"/>
        <v>1806.5289249155637</v>
      </c>
      <c r="I25" s="529">
        <f t="shared" si="0"/>
        <v>1833.8220103816009</v>
      </c>
      <c r="J25" s="529">
        <f t="shared" si="0"/>
        <v>2576.9312807596039</v>
      </c>
      <c r="K25" s="530">
        <f t="shared" si="0"/>
        <v>3102.9421248461817</v>
      </c>
      <c r="L25" s="528">
        <f t="shared" si="0"/>
        <v>1269.1120689087377</v>
      </c>
      <c r="M25" s="529">
        <f t="shared" si="0"/>
        <v>2008.6795601275721</v>
      </c>
      <c r="N25" s="529">
        <f t="shared" si="0"/>
        <v>2077.3873447154874</v>
      </c>
      <c r="O25" s="529">
        <f t="shared" si="0"/>
        <v>2870.4123374911892</v>
      </c>
      <c r="P25" s="530">
        <f t="shared" si="0"/>
        <v>3408.8854250389591</v>
      </c>
      <c r="Q25" s="528">
        <f t="shared" ref="Q25:AE30" si="3">Q$35*$A25/1000*POWER((($D$5-$M$5)/LN(($D$5-$U$5)/($M$5-$U$5))/49.833),Q$36)</f>
        <v>1426.8411023295178</v>
      </c>
      <c r="R25" s="529">
        <f t="shared" si="3"/>
        <v>2192.1647122546101</v>
      </c>
      <c r="S25" s="529">
        <f t="shared" si="3"/>
        <v>2321.6435982850617</v>
      </c>
      <c r="T25" s="529">
        <f t="shared" si="3"/>
        <v>3156.2525618940772</v>
      </c>
      <c r="U25" s="530">
        <f t="shared" si="3"/>
        <v>3697.0535842513978</v>
      </c>
      <c r="V25" s="528">
        <f t="shared" si="1"/>
        <v>1581.3522979369709</v>
      </c>
      <c r="W25" s="526">
        <f t="shared" si="1"/>
        <v>2350.7580404314967</v>
      </c>
      <c r="X25" s="526">
        <f t="shared" si="1"/>
        <v>2566.377851461069</v>
      </c>
      <c r="Y25" s="526">
        <f t="shared" si="1"/>
        <v>3424.2668889338079</v>
      </c>
      <c r="Z25" s="527">
        <f t="shared" si="1"/>
        <v>3976.6626788586464</v>
      </c>
      <c r="AA25" s="528">
        <f t="shared" si="1"/>
        <v>1747.9375018417816</v>
      </c>
      <c r="AB25" s="526">
        <f t="shared" si="1"/>
        <v>2498.0994401596959</v>
      </c>
      <c r="AC25" s="526">
        <f t="shared" si="1"/>
        <v>2815.0485181595545</v>
      </c>
      <c r="AD25" s="526">
        <f t="shared" si="1"/>
        <v>3685.643003005086</v>
      </c>
      <c r="AE25" s="527">
        <f t="shared" si="1"/>
        <v>4234.7405263428673</v>
      </c>
      <c r="AF25" s="528">
        <f t="shared" si="1"/>
        <v>1922.6111048298169</v>
      </c>
      <c r="AG25" s="526">
        <f t="shared" si="1"/>
        <v>2650.5431080421122</v>
      </c>
      <c r="AH25" s="526">
        <f t="shared" si="2"/>
        <v>3068.5477414929619</v>
      </c>
      <c r="AI25" s="526">
        <f t="shared" si="2"/>
        <v>3944.1146930213663</v>
      </c>
      <c r="AJ25" s="527">
        <f t="shared" si="2"/>
        <v>4485.2463039575159</v>
      </c>
    </row>
    <row r="26" spans="1:36" x14ac:dyDescent="0.2">
      <c r="A26" s="517">
        <v>3200</v>
      </c>
      <c r="B26" s="518">
        <f t="shared" ref="B26:Q30" si="4">B$35*$A26/1000*POWER((($D$5-$M$5)/LN(($D$5-$U$5)/($M$5-$U$5))/49.833),B$36)</f>
        <v>1021.5513791770035</v>
      </c>
      <c r="C26" s="531">
        <f t="shared" si="4"/>
        <v>1692.5103186965368</v>
      </c>
      <c r="D26" s="531">
        <f t="shared" si="4"/>
        <v>1689.9263334771531</v>
      </c>
      <c r="E26" s="526">
        <f t="shared" si="4"/>
        <v>2418.1411627689622</v>
      </c>
      <c r="F26" s="527">
        <f t="shared" si="4"/>
        <v>2954.1627225683378</v>
      </c>
      <c r="G26" s="528">
        <f t="shared" si="4"/>
        <v>1187.4886590433186</v>
      </c>
      <c r="H26" s="529">
        <f t="shared" si="4"/>
        <v>1926.9641865766014</v>
      </c>
      <c r="I26" s="529">
        <f t="shared" si="4"/>
        <v>1956.0768110737076</v>
      </c>
      <c r="J26" s="529">
        <f t="shared" si="4"/>
        <v>2748.7266994769107</v>
      </c>
      <c r="K26" s="530">
        <f t="shared" si="4"/>
        <v>3309.8049331692605</v>
      </c>
      <c r="L26" s="528">
        <f t="shared" si="4"/>
        <v>1353.7195401693202</v>
      </c>
      <c r="M26" s="529">
        <f t="shared" si="4"/>
        <v>2142.5915308027438</v>
      </c>
      <c r="N26" s="529">
        <f t="shared" si="4"/>
        <v>2215.879834363187</v>
      </c>
      <c r="O26" s="529">
        <f t="shared" si="4"/>
        <v>3061.7731599906019</v>
      </c>
      <c r="P26" s="530">
        <f t="shared" si="4"/>
        <v>3636.14445337489</v>
      </c>
      <c r="Q26" s="528">
        <f t="shared" si="4"/>
        <v>1521.9638424848188</v>
      </c>
      <c r="R26" s="529">
        <f t="shared" si="3"/>
        <v>2338.3090264049174</v>
      </c>
      <c r="S26" s="529">
        <f t="shared" si="3"/>
        <v>2476.4198381707329</v>
      </c>
      <c r="T26" s="529">
        <f t="shared" si="3"/>
        <v>3366.6693993536828</v>
      </c>
      <c r="U26" s="530">
        <f t="shared" si="3"/>
        <v>3943.5238232014904</v>
      </c>
      <c r="V26" s="528">
        <f t="shared" si="3"/>
        <v>1686.7757844661023</v>
      </c>
      <c r="W26" s="526">
        <f t="shared" si="3"/>
        <v>2507.4752431269299</v>
      </c>
      <c r="X26" s="526">
        <f t="shared" si="3"/>
        <v>2737.46970822514</v>
      </c>
      <c r="Y26" s="526">
        <f t="shared" si="3"/>
        <v>3652.551348196062</v>
      </c>
      <c r="Z26" s="527">
        <f t="shared" si="3"/>
        <v>4241.7735241158898</v>
      </c>
      <c r="AA26" s="528">
        <f t="shared" si="3"/>
        <v>1864.4666686312339</v>
      </c>
      <c r="AB26" s="526">
        <f t="shared" si="3"/>
        <v>2664.6394028370091</v>
      </c>
      <c r="AC26" s="526">
        <f t="shared" si="3"/>
        <v>3002.718419370191</v>
      </c>
      <c r="AD26" s="526">
        <f t="shared" si="3"/>
        <v>3931.3525365387582</v>
      </c>
      <c r="AE26" s="527">
        <f t="shared" si="3"/>
        <v>4517.0565614323914</v>
      </c>
      <c r="AF26" s="528"/>
      <c r="AG26" s="526"/>
      <c r="AH26" s="526"/>
      <c r="AI26" s="526"/>
      <c r="AJ26" s="527"/>
    </row>
    <row r="27" spans="1:36" x14ac:dyDescent="0.2">
      <c r="A27" s="517">
        <v>3400</v>
      </c>
      <c r="B27" s="518">
        <f t="shared" si="4"/>
        <v>1085.3983403755662</v>
      </c>
      <c r="C27" s="531">
        <f t="shared" si="4"/>
        <v>1798.2922136150705</v>
      </c>
      <c r="D27" s="531">
        <f t="shared" si="4"/>
        <v>1795.5467293194749</v>
      </c>
      <c r="E27" s="526">
        <f t="shared" si="4"/>
        <v>2569.2749854420222</v>
      </c>
      <c r="F27" s="527">
        <f t="shared" si="4"/>
        <v>3138.7978927288586</v>
      </c>
      <c r="G27" s="528">
        <f t="shared" si="4"/>
        <v>1261.7067002335264</v>
      </c>
      <c r="H27" s="529">
        <f t="shared" si="4"/>
        <v>2047.399448237639</v>
      </c>
      <c r="I27" s="529">
        <f t="shared" si="4"/>
        <v>2078.3316117658146</v>
      </c>
      <c r="J27" s="529">
        <f t="shared" si="4"/>
        <v>2920.5221181942179</v>
      </c>
      <c r="K27" s="530">
        <f t="shared" si="4"/>
        <v>3516.6677414923392</v>
      </c>
      <c r="L27" s="528">
        <f t="shared" si="4"/>
        <v>1438.3270114299028</v>
      </c>
      <c r="M27" s="529">
        <f t="shared" si="4"/>
        <v>2276.5035014779155</v>
      </c>
      <c r="N27" s="529">
        <f t="shared" si="4"/>
        <v>2354.3723240108861</v>
      </c>
      <c r="O27" s="529">
        <f t="shared" si="4"/>
        <v>3253.1339824900142</v>
      </c>
      <c r="P27" s="530">
        <f t="shared" si="4"/>
        <v>3863.4034817108209</v>
      </c>
      <c r="Q27" s="528">
        <f t="shared" si="4"/>
        <v>1617.08658264012</v>
      </c>
      <c r="R27" s="529">
        <f t="shared" si="3"/>
        <v>2484.4533405552247</v>
      </c>
      <c r="S27" s="529">
        <f t="shared" si="3"/>
        <v>2631.1960780564036</v>
      </c>
      <c r="T27" s="529">
        <f t="shared" si="3"/>
        <v>3577.086236813288</v>
      </c>
      <c r="U27" s="530">
        <f t="shared" si="3"/>
        <v>4189.9940621515843</v>
      </c>
      <c r="V27" s="528">
        <f t="shared" si="3"/>
        <v>1792.1992709952337</v>
      </c>
      <c r="W27" s="526">
        <f t="shared" si="3"/>
        <v>2664.1924458223634</v>
      </c>
      <c r="X27" s="526">
        <f t="shared" si="3"/>
        <v>2908.5615649892111</v>
      </c>
      <c r="Y27" s="526">
        <f t="shared" si="3"/>
        <v>3880.8358074583152</v>
      </c>
      <c r="Z27" s="527">
        <f t="shared" si="3"/>
        <v>4506.8843693731324</v>
      </c>
      <c r="AA27" s="528">
        <f t="shared" si="3"/>
        <v>1980.9958354206858</v>
      </c>
      <c r="AB27" s="526">
        <f t="shared" si="3"/>
        <v>2831.1793655143219</v>
      </c>
      <c r="AC27" s="526">
        <f t="shared" si="3"/>
        <v>3190.3883205808283</v>
      </c>
      <c r="AD27" s="526">
        <f t="shared" si="3"/>
        <v>4177.0620700724312</v>
      </c>
      <c r="AE27" s="527">
        <f t="shared" si="3"/>
        <v>4799.3725965219164</v>
      </c>
      <c r="AF27" s="528"/>
      <c r="AG27" s="526"/>
      <c r="AH27" s="526"/>
      <c r="AI27" s="526"/>
      <c r="AJ27" s="527"/>
    </row>
    <row r="28" spans="1:36" x14ac:dyDescent="0.2">
      <c r="A28" s="532">
        <v>3600</v>
      </c>
      <c r="B28" s="518">
        <f t="shared" si="4"/>
        <v>1149.2453015741291</v>
      </c>
      <c r="C28" s="531">
        <f t="shared" si="4"/>
        <v>1904.074108533604</v>
      </c>
      <c r="D28" s="531">
        <f t="shared" si="4"/>
        <v>1901.167125161797</v>
      </c>
      <c r="E28" s="526">
        <f t="shared" si="4"/>
        <v>2720.4088081150821</v>
      </c>
      <c r="F28" s="527">
        <f t="shared" si="4"/>
        <v>3323.4330628893804</v>
      </c>
      <c r="G28" s="528">
        <f t="shared" si="4"/>
        <v>1335.9247414237336</v>
      </c>
      <c r="H28" s="529">
        <f t="shared" si="4"/>
        <v>2167.8347098986765</v>
      </c>
      <c r="I28" s="529">
        <f t="shared" si="4"/>
        <v>2200.5864124579207</v>
      </c>
      <c r="J28" s="529">
        <f t="shared" si="4"/>
        <v>3092.3175369115247</v>
      </c>
      <c r="K28" s="530">
        <f t="shared" si="4"/>
        <v>3723.5305498154175</v>
      </c>
      <c r="L28" s="528">
        <f t="shared" si="4"/>
        <v>1522.9344826904851</v>
      </c>
      <c r="M28" s="529">
        <f t="shared" si="4"/>
        <v>2410.4154721530863</v>
      </c>
      <c r="N28" s="529">
        <f t="shared" si="4"/>
        <v>2492.8648136585853</v>
      </c>
      <c r="O28" s="529">
        <f t="shared" si="4"/>
        <v>3444.4948049894269</v>
      </c>
      <c r="P28" s="530">
        <f t="shared" si="4"/>
        <v>4090.6625100467509</v>
      </c>
      <c r="Q28" s="528">
        <f t="shared" si="4"/>
        <v>1712.2093227954215</v>
      </c>
      <c r="R28" s="529">
        <f t="shared" si="3"/>
        <v>2630.597654705532</v>
      </c>
      <c r="S28" s="529">
        <f t="shared" si="3"/>
        <v>2785.9723179420744</v>
      </c>
      <c r="T28" s="529">
        <f t="shared" si="3"/>
        <v>3787.5030742728927</v>
      </c>
      <c r="U28" s="530">
        <f t="shared" si="3"/>
        <v>4436.4643011016769</v>
      </c>
      <c r="V28" s="528">
        <f t="shared" si="3"/>
        <v>1897.6227575243652</v>
      </c>
      <c r="W28" s="526">
        <f t="shared" si="3"/>
        <v>2820.9096485177961</v>
      </c>
      <c r="X28" s="526">
        <f t="shared" si="3"/>
        <v>3079.6534217532826</v>
      </c>
      <c r="Y28" s="526">
        <f t="shared" si="3"/>
        <v>4109.1202667205698</v>
      </c>
      <c r="Z28" s="527">
        <f t="shared" si="3"/>
        <v>4771.9952146303749</v>
      </c>
      <c r="AA28" s="528">
        <f t="shared" si="3"/>
        <v>2097.5250022101382</v>
      </c>
      <c r="AB28" s="526">
        <f t="shared" si="3"/>
        <v>2997.7193281916352</v>
      </c>
      <c r="AC28" s="526">
        <f t="shared" si="3"/>
        <v>3378.0582217914653</v>
      </c>
      <c r="AD28" s="526">
        <f t="shared" si="3"/>
        <v>4422.7716036061029</v>
      </c>
      <c r="AE28" s="527">
        <f t="shared" si="3"/>
        <v>5081.6886316114405</v>
      </c>
      <c r="AF28" s="528"/>
      <c r="AG28" s="526"/>
      <c r="AH28" s="526"/>
      <c r="AI28" s="526"/>
      <c r="AJ28" s="527"/>
    </row>
    <row r="29" spans="1:36" x14ac:dyDescent="0.2">
      <c r="A29" s="532">
        <v>3800</v>
      </c>
      <c r="B29" s="518">
        <f t="shared" si="4"/>
        <v>1213.0922627726918</v>
      </c>
      <c r="C29" s="531">
        <f t="shared" si="4"/>
        <v>2009.8560034521377</v>
      </c>
      <c r="D29" s="531">
        <f t="shared" si="4"/>
        <v>2006.7875210041188</v>
      </c>
      <c r="E29" s="526">
        <f t="shared" si="4"/>
        <v>2871.5426307881421</v>
      </c>
      <c r="F29" s="527">
        <f t="shared" si="4"/>
        <v>3508.0682330499008</v>
      </c>
      <c r="G29" s="528">
        <f t="shared" si="4"/>
        <v>1410.1427826139411</v>
      </c>
      <c r="H29" s="529">
        <f t="shared" si="4"/>
        <v>2288.2699715597141</v>
      </c>
      <c r="I29" s="529">
        <f t="shared" si="4"/>
        <v>2322.8412131500277</v>
      </c>
      <c r="J29" s="529">
        <f t="shared" si="4"/>
        <v>3264.112955628832</v>
      </c>
      <c r="K29" s="530">
        <f t="shared" si="4"/>
        <v>3930.3933581384968</v>
      </c>
      <c r="L29" s="528">
        <f t="shared" si="4"/>
        <v>1607.5419539510679</v>
      </c>
      <c r="M29" s="529">
        <f t="shared" si="4"/>
        <v>2544.327442828258</v>
      </c>
      <c r="N29" s="529">
        <f t="shared" si="4"/>
        <v>2631.3573033062844</v>
      </c>
      <c r="O29" s="529">
        <f t="shared" si="4"/>
        <v>3635.8556274888397</v>
      </c>
      <c r="P29" s="530">
        <f t="shared" si="4"/>
        <v>4317.9215383826813</v>
      </c>
      <c r="Q29" s="528">
        <f t="shared" si="4"/>
        <v>1807.3320629507225</v>
      </c>
      <c r="R29" s="529">
        <f t="shared" si="3"/>
        <v>2776.7419688558393</v>
      </c>
      <c r="S29" s="529">
        <f t="shared" si="3"/>
        <v>2940.7485578277451</v>
      </c>
      <c r="T29" s="529">
        <f t="shared" si="3"/>
        <v>3997.9199117324979</v>
      </c>
      <c r="U29" s="530">
        <f t="shared" si="3"/>
        <v>4682.9345400517705</v>
      </c>
      <c r="V29" s="528">
        <f t="shared" si="3"/>
        <v>2003.0462440534964</v>
      </c>
      <c r="W29" s="526">
        <f t="shared" si="3"/>
        <v>2977.6268512132292</v>
      </c>
      <c r="X29" s="526">
        <f t="shared" si="3"/>
        <v>3250.7452785173541</v>
      </c>
      <c r="Y29" s="526">
        <f t="shared" si="3"/>
        <v>4337.404725982823</v>
      </c>
      <c r="Z29" s="527">
        <f t="shared" si="3"/>
        <v>5037.1060598876184</v>
      </c>
      <c r="AA29" s="528"/>
      <c r="AB29" s="526"/>
      <c r="AC29" s="526"/>
      <c r="AD29" s="526"/>
      <c r="AE29" s="527"/>
      <c r="AF29" s="528"/>
      <c r="AG29" s="526"/>
      <c r="AH29" s="526"/>
      <c r="AI29" s="526"/>
      <c r="AJ29" s="527"/>
    </row>
    <row r="30" spans="1:36" x14ac:dyDescent="0.2">
      <c r="A30" s="533">
        <v>4000</v>
      </c>
      <c r="B30" s="534">
        <f t="shared" si="4"/>
        <v>1276.9392239712545</v>
      </c>
      <c r="C30" s="535">
        <f t="shared" si="4"/>
        <v>2115.6378983706713</v>
      </c>
      <c r="D30" s="535">
        <f t="shared" si="4"/>
        <v>2112.4079168464409</v>
      </c>
      <c r="E30" s="536">
        <f t="shared" si="4"/>
        <v>3022.6764534612025</v>
      </c>
      <c r="F30" s="537">
        <f t="shared" si="4"/>
        <v>3692.7034032104225</v>
      </c>
      <c r="G30" s="538">
        <f t="shared" si="4"/>
        <v>1484.3608238041486</v>
      </c>
      <c r="H30" s="536">
        <f t="shared" si="4"/>
        <v>2408.7052332207518</v>
      </c>
      <c r="I30" s="536">
        <f t="shared" si="4"/>
        <v>2445.0960138421342</v>
      </c>
      <c r="J30" s="536">
        <f t="shared" si="4"/>
        <v>3435.9083743461388</v>
      </c>
      <c r="K30" s="537">
        <f t="shared" si="4"/>
        <v>4137.256166461575</v>
      </c>
      <c r="L30" s="538">
        <f t="shared" si="4"/>
        <v>1692.1494252116502</v>
      </c>
      <c r="M30" s="536">
        <f t="shared" si="4"/>
        <v>2678.2394135034297</v>
      </c>
      <c r="N30" s="536">
        <f t="shared" si="4"/>
        <v>2769.8497929539835</v>
      </c>
      <c r="O30" s="536">
        <f t="shared" si="4"/>
        <v>3827.216449988252</v>
      </c>
      <c r="P30" s="537">
        <f t="shared" si="4"/>
        <v>4545.1805667186118</v>
      </c>
      <c r="Q30" s="538">
        <f t="shared" si="4"/>
        <v>1902.4548031060235</v>
      </c>
      <c r="R30" s="536">
        <f t="shared" si="3"/>
        <v>2922.8862830061466</v>
      </c>
      <c r="S30" s="536">
        <f t="shared" si="3"/>
        <v>3095.5247977134159</v>
      </c>
      <c r="T30" s="536">
        <f t="shared" si="3"/>
        <v>4208.3367491921035</v>
      </c>
      <c r="U30" s="537">
        <f t="shared" si="3"/>
        <v>4929.404779001864</v>
      </c>
      <c r="V30" s="538">
        <f t="shared" si="3"/>
        <v>2108.469730582628</v>
      </c>
      <c r="W30" s="536">
        <f t="shared" si="3"/>
        <v>3134.3440539086623</v>
      </c>
      <c r="X30" s="536">
        <f t="shared" si="3"/>
        <v>3421.8371352814252</v>
      </c>
      <c r="Y30" s="536">
        <f t="shared" si="3"/>
        <v>4565.6891852450772</v>
      </c>
      <c r="Z30" s="537">
        <f t="shared" si="3"/>
        <v>5302.2169051448618</v>
      </c>
      <c r="AA30" s="538"/>
      <c r="AB30" s="536"/>
      <c r="AC30" s="536"/>
      <c r="AD30" s="536"/>
      <c r="AE30" s="537"/>
      <c r="AF30" s="538"/>
      <c r="AG30" s="536"/>
      <c r="AH30" s="536"/>
      <c r="AI30" s="536"/>
      <c r="AJ30" s="537"/>
    </row>
    <row r="31" spans="1:36" ht="4.5" customHeight="1" x14ac:dyDescent="0.2">
      <c r="C31" s="540"/>
      <c r="D31" s="540"/>
      <c r="E31" s="540"/>
      <c r="F31" s="540"/>
      <c r="G31" s="540"/>
      <c r="H31" s="540"/>
      <c r="I31" s="540"/>
      <c r="J31" s="540"/>
      <c r="K31" s="540"/>
      <c r="L31" s="540"/>
      <c r="M31" s="540"/>
      <c r="N31" s="540"/>
      <c r="O31" s="540"/>
      <c r="P31" s="540"/>
      <c r="Q31" s="540"/>
      <c r="R31" s="540"/>
      <c r="S31" s="540"/>
      <c r="T31" s="540"/>
      <c r="U31" s="540"/>
      <c r="V31" s="540"/>
      <c r="W31" s="540"/>
      <c r="X31" s="540"/>
      <c r="Y31" s="540"/>
      <c r="Z31" s="540"/>
      <c r="AA31" s="540"/>
      <c r="AB31" s="540"/>
      <c r="AC31" s="540"/>
      <c r="AD31" s="540"/>
      <c r="AE31" s="540"/>
      <c r="AF31" s="540"/>
      <c r="AG31" s="540"/>
      <c r="AH31" s="540"/>
      <c r="AI31" s="540"/>
      <c r="AJ31" s="540"/>
    </row>
    <row r="32" spans="1:36" x14ac:dyDescent="0.2">
      <c r="A32" s="541" t="s">
        <v>69</v>
      </c>
      <c r="C32" s="540"/>
      <c r="D32" s="540"/>
      <c r="E32" s="540"/>
      <c r="F32" s="540"/>
      <c r="G32" s="540"/>
      <c r="H32" s="540"/>
      <c r="I32" s="540"/>
      <c r="J32" s="540"/>
      <c r="K32" s="540"/>
      <c r="L32" s="540"/>
      <c r="M32" s="540"/>
      <c r="N32" s="540"/>
      <c r="O32" s="540"/>
      <c r="P32" s="540"/>
      <c r="Q32" s="540"/>
      <c r="R32" s="540"/>
      <c r="S32" s="540"/>
      <c r="T32" s="540"/>
      <c r="U32" s="540"/>
      <c r="V32" s="540"/>
      <c r="W32" s="540"/>
      <c r="X32" s="540"/>
      <c r="Y32" s="540"/>
      <c r="Z32" s="540"/>
      <c r="AA32" s="540"/>
      <c r="AB32" s="540"/>
      <c r="AC32" s="540"/>
      <c r="AD32" s="540"/>
      <c r="AE32" s="540"/>
      <c r="AF32" s="540"/>
      <c r="AG32" s="540"/>
      <c r="AH32" s="540"/>
      <c r="AI32" s="540"/>
      <c r="AJ32" s="540"/>
    </row>
    <row r="33" spans="1:36" x14ac:dyDescent="0.2">
      <c r="C33" s="540"/>
      <c r="D33" s="540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540"/>
      <c r="Q33" s="540"/>
      <c r="R33" s="540"/>
      <c r="S33" s="540"/>
      <c r="T33" s="540"/>
      <c r="U33" s="540"/>
      <c r="V33" s="540"/>
      <c r="W33" s="540"/>
      <c r="X33" s="540"/>
      <c r="Y33" s="540"/>
      <c r="Z33" s="540"/>
      <c r="AA33" s="540"/>
      <c r="AB33" s="540"/>
      <c r="AC33" s="540"/>
      <c r="AD33" s="540"/>
      <c r="AE33" s="540"/>
      <c r="AF33" s="540"/>
      <c r="AG33" s="540"/>
      <c r="AH33" s="540"/>
      <c r="AI33" s="540"/>
      <c r="AJ33" s="540"/>
    </row>
    <row r="34" spans="1:36" x14ac:dyDescent="0.2">
      <c r="C34" s="540"/>
      <c r="D34" s="540"/>
      <c r="E34" s="540"/>
      <c r="F34" s="540"/>
      <c r="G34" s="540"/>
      <c r="H34" s="540"/>
      <c r="I34" s="540"/>
      <c r="J34" s="540"/>
      <c r="K34" s="540"/>
      <c r="L34" s="540"/>
      <c r="M34" s="540"/>
      <c r="N34" s="540"/>
      <c r="O34" s="540"/>
      <c r="P34" s="540"/>
      <c r="Q34" s="540"/>
      <c r="R34" s="540"/>
      <c r="S34" s="540"/>
      <c r="T34" s="540"/>
      <c r="U34" s="540"/>
      <c r="V34" s="540"/>
      <c r="W34" s="540"/>
      <c r="X34" s="540"/>
      <c r="Y34" s="540"/>
      <c r="Z34" s="540"/>
      <c r="AA34" s="540"/>
      <c r="AB34" s="540"/>
      <c r="AC34" s="540"/>
      <c r="AD34" s="540"/>
      <c r="AE34" s="540"/>
      <c r="AF34" s="540"/>
      <c r="AG34" s="540"/>
      <c r="AH34" s="540"/>
      <c r="AI34" s="540"/>
      <c r="AJ34" s="540"/>
    </row>
    <row r="35" spans="1:36" s="550" customFormat="1" ht="9.75" customHeight="1" x14ac:dyDescent="0.15">
      <c r="A35" s="542" t="s">
        <v>31</v>
      </c>
      <c r="B35" s="543">
        <v>394</v>
      </c>
      <c r="C35" s="544">
        <v>655</v>
      </c>
      <c r="D35" s="544">
        <v>654</v>
      </c>
      <c r="E35" s="545">
        <v>939</v>
      </c>
      <c r="F35" s="546">
        <v>1153</v>
      </c>
      <c r="G35" s="547">
        <v>458</v>
      </c>
      <c r="H35" s="548">
        <v>747</v>
      </c>
      <c r="I35" s="548">
        <v>757</v>
      </c>
      <c r="J35" s="548">
        <v>1071</v>
      </c>
      <c r="K35" s="549">
        <v>1294</v>
      </c>
      <c r="L35" s="547">
        <v>523</v>
      </c>
      <c r="M35" s="548">
        <v>832</v>
      </c>
      <c r="N35" s="548">
        <v>859</v>
      </c>
      <c r="O35" s="548">
        <v>1195</v>
      </c>
      <c r="P35" s="549">
        <v>1424</v>
      </c>
      <c r="Q35" s="547">
        <v>588</v>
      </c>
      <c r="R35" s="548">
        <v>908</v>
      </c>
      <c r="S35" s="548">
        <v>960</v>
      </c>
      <c r="T35" s="548">
        <v>1314</v>
      </c>
      <c r="U35" s="549">
        <v>1547</v>
      </c>
      <c r="V35" s="547">
        <v>655</v>
      </c>
      <c r="W35" s="548">
        <v>977</v>
      </c>
      <c r="X35" s="548">
        <v>1063</v>
      </c>
      <c r="Y35" s="548">
        <v>1428</v>
      </c>
      <c r="Z35" s="549">
        <v>1664</v>
      </c>
      <c r="AA35" s="547">
        <v>724</v>
      </c>
      <c r="AB35" s="548">
        <v>1040</v>
      </c>
      <c r="AC35" s="548">
        <v>1166</v>
      </c>
      <c r="AD35" s="548">
        <v>1537</v>
      </c>
      <c r="AE35" s="549">
        <v>1775</v>
      </c>
      <c r="AF35" s="547">
        <v>795</v>
      </c>
      <c r="AG35" s="548">
        <v>1096</v>
      </c>
      <c r="AH35" s="548">
        <v>1271</v>
      </c>
      <c r="AI35" s="548">
        <v>1642</v>
      </c>
      <c r="AJ35" s="549">
        <v>1880</v>
      </c>
    </row>
    <row r="36" spans="1:36" s="552" customFormat="1" ht="9.9499999999999993" customHeight="1" x14ac:dyDescent="0.15">
      <c r="A36" s="551" t="s">
        <v>32</v>
      </c>
      <c r="B36" s="552">
        <v>1.24</v>
      </c>
      <c r="C36" s="552">
        <v>1.26</v>
      </c>
      <c r="D36" s="552">
        <v>1.26</v>
      </c>
      <c r="E36" s="552">
        <v>1.28</v>
      </c>
      <c r="F36" s="552">
        <v>1.31</v>
      </c>
      <c r="G36" s="552">
        <v>1.24</v>
      </c>
      <c r="H36" s="552">
        <v>1.27</v>
      </c>
      <c r="I36" s="552">
        <v>1.26</v>
      </c>
      <c r="J36" s="552">
        <v>1.3</v>
      </c>
      <c r="K36" s="552">
        <v>1.32</v>
      </c>
      <c r="L36" s="552">
        <v>1.25</v>
      </c>
      <c r="M36" s="552">
        <v>1.28</v>
      </c>
      <c r="N36" s="552">
        <v>1.27</v>
      </c>
      <c r="O36" s="552">
        <v>1.31</v>
      </c>
      <c r="P36" s="552">
        <v>1.33</v>
      </c>
      <c r="Q36" s="552">
        <v>1.25</v>
      </c>
      <c r="R36" s="552">
        <v>1.28</v>
      </c>
      <c r="S36" s="552">
        <v>1.27</v>
      </c>
      <c r="T36" s="552">
        <v>1.31</v>
      </c>
      <c r="U36" s="552">
        <v>1.34</v>
      </c>
      <c r="V36" s="552">
        <v>1.28</v>
      </c>
      <c r="W36" s="552">
        <v>1.3</v>
      </c>
      <c r="X36" s="552">
        <v>1.28</v>
      </c>
      <c r="Y36" s="552">
        <v>1.32</v>
      </c>
      <c r="Z36" s="552">
        <v>1.34</v>
      </c>
      <c r="AA36" s="552">
        <v>1.28</v>
      </c>
      <c r="AB36" s="552">
        <v>1.31</v>
      </c>
      <c r="AC36" s="552">
        <v>1.28</v>
      </c>
      <c r="AD36" s="552">
        <v>1.32</v>
      </c>
      <c r="AE36" s="552">
        <v>1.35</v>
      </c>
      <c r="AF36" s="552">
        <v>1.27</v>
      </c>
      <c r="AG36" s="552">
        <v>1.27</v>
      </c>
      <c r="AH36" s="552">
        <v>1.28</v>
      </c>
      <c r="AI36" s="552">
        <v>1.31</v>
      </c>
      <c r="AJ36" s="552">
        <v>1.35</v>
      </c>
    </row>
    <row r="38" spans="1:36" x14ac:dyDescent="0.2">
      <c r="A38" s="503"/>
      <c r="B38" s="503"/>
      <c r="C38" s="503"/>
      <c r="D38" s="503"/>
      <c r="E38" s="503"/>
      <c r="F38" s="503"/>
      <c r="G38" s="503"/>
      <c r="H38" s="503"/>
      <c r="I38" s="503"/>
      <c r="J38" s="503"/>
      <c r="K38" s="503"/>
      <c r="L38" s="503"/>
      <c r="M38" s="503"/>
      <c r="N38" s="503"/>
      <c r="O38" s="503"/>
      <c r="P38" s="503"/>
      <c r="Q38" s="503"/>
      <c r="R38" s="503"/>
      <c r="S38" s="503"/>
      <c r="T38" s="503"/>
      <c r="U38" s="503"/>
      <c r="V38" s="503"/>
      <c r="W38" s="503"/>
      <c r="X38" s="503"/>
      <c r="Y38" s="503"/>
      <c r="Z38" s="503"/>
    </row>
    <row r="39" spans="1:36" x14ac:dyDescent="0.2">
      <c r="A39" s="503"/>
      <c r="B39" s="503"/>
      <c r="C39" s="503"/>
      <c r="D39" s="503"/>
      <c r="E39" s="503"/>
      <c r="F39" s="503"/>
      <c r="G39" s="503"/>
      <c r="H39" s="503"/>
      <c r="I39" s="503"/>
      <c r="J39" s="503"/>
      <c r="K39" s="503"/>
      <c r="L39" s="503"/>
      <c r="M39" s="503"/>
      <c r="N39" s="503"/>
      <c r="O39" s="503"/>
      <c r="P39" s="503"/>
      <c r="Q39" s="503"/>
      <c r="R39" s="503"/>
      <c r="S39" s="503"/>
      <c r="T39" s="503"/>
      <c r="U39" s="503"/>
      <c r="V39" s="503"/>
      <c r="W39" s="503"/>
      <c r="X39" s="503"/>
      <c r="Y39" s="503"/>
      <c r="Z39" s="503"/>
    </row>
    <row r="40" spans="1:36" x14ac:dyDescent="0.2">
      <c r="A40" s="503"/>
      <c r="B40" s="503"/>
      <c r="C40" s="503"/>
      <c r="D40" s="503"/>
      <c r="E40" s="503"/>
      <c r="F40" s="503"/>
      <c r="G40" s="503"/>
      <c r="H40" s="503"/>
      <c r="I40" s="503"/>
      <c r="J40" s="503"/>
      <c r="K40" s="503"/>
      <c r="L40" s="503"/>
      <c r="M40" s="503"/>
      <c r="N40" s="503"/>
      <c r="O40" s="503"/>
      <c r="P40" s="503"/>
      <c r="Q40" s="503"/>
      <c r="R40" s="503"/>
      <c r="S40" s="503"/>
      <c r="T40" s="503"/>
      <c r="U40" s="503"/>
      <c r="V40" s="503"/>
      <c r="W40" s="503"/>
      <c r="X40" s="503"/>
      <c r="Y40" s="503"/>
      <c r="Z40" s="503"/>
    </row>
    <row r="41" spans="1:36" x14ac:dyDescent="0.2">
      <c r="A41" s="503"/>
      <c r="B41" s="503"/>
      <c r="C41" s="503"/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03"/>
    </row>
    <row r="42" spans="1:36" x14ac:dyDescent="0.2">
      <c r="A42" s="503"/>
      <c r="B42" s="503"/>
      <c r="C42" s="503"/>
      <c r="D42" s="503"/>
      <c r="E42" s="503"/>
      <c r="F42" s="503"/>
      <c r="G42" s="503"/>
      <c r="H42" s="503"/>
      <c r="I42" s="503"/>
      <c r="J42" s="503"/>
      <c r="K42" s="503"/>
      <c r="L42" s="503"/>
      <c r="M42" s="503"/>
      <c r="N42" s="503"/>
      <c r="O42" s="503"/>
      <c r="P42" s="503"/>
      <c r="Q42" s="503"/>
      <c r="R42" s="503"/>
      <c r="S42" s="503"/>
      <c r="T42" s="503"/>
      <c r="U42" s="503"/>
      <c r="V42" s="503"/>
      <c r="W42" s="503"/>
      <c r="X42" s="503"/>
      <c r="Y42" s="503"/>
      <c r="Z42" s="503"/>
    </row>
    <row r="43" spans="1:36" x14ac:dyDescent="0.2">
      <c r="A43" s="503"/>
      <c r="B43" s="503"/>
      <c r="C43" s="503"/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503"/>
      <c r="V43" s="503"/>
      <c r="W43" s="503"/>
      <c r="X43" s="503"/>
      <c r="Y43" s="503"/>
      <c r="Z43" s="503"/>
    </row>
    <row r="44" spans="1:36" x14ac:dyDescent="0.2">
      <c r="A44" s="503"/>
      <c r="B44" s="503"/>
      <c r="C44" s="503"/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3"/>
      <c r="O44" s="503"/>
      <c r="P44" s="503"/>
      <c r="Q44" s="503"/>
      <c r="R44" s="503"/>
      <c r="S44" s="503"/>
      <c r="T44" s="503"/>
      <c r="U44" s="503"/>
      <c r="V44" s="503"/>
      <c r="W44" s="503"/>
      <c r="X44" s="503"/>
      <c r="Y44" s="503"/>
      <c r="Z44" s="503"/>
    </row>
    <row r="45" spans="1:36" x14ac:dyDescent="0.2">
      <c r="A45" s="503"/>
      <c r="B45" s="503"/>
      <c r="C45" s="503"/>
      <c r="D45" s="503"/>
      <c r="E45" s="503"/>
      <c r="F45" s="503"/>
      <c r="G45" s="503"/>
      <c r="H45" s="503"/>
      <c r="I45" s="503"/>
      <c r="J45" s="503"/>
      <c r="K45" s="503"/>
      <c r="L45" s="503"/>
      <c r="M45" s="503"/>
      <c r="N45" s="503"/>
      <c r="O45" s="503"/>
      <c r="P45" s="503"/>
      <c r="Q45" s="503"/>
      <c r="R45" s="503"/>
      <c r="S45" s="503"/>
      <c r="T45" s="503"/>
      <c r="U45" s="503"/>
      <c r="V45" s="503"/>
      <c r="W45" s="503"/>
      <c r="X45" s="503"/>
      <c r="Y45" s="503"/>
      <c r="Z45" s="503"/>
    </row>
    <row r="46" spans="1:36" x14ac:dyDescent="0.2">
      <c r="A46" s="503"/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</row>
    <row r="47" spans="1:36" x14ac:dyDescent="0.2">
      <c r="A47" s="503"/>
      <c r="B47" s="503"/>
      <c r="C47" s="503"/>
      <c r="D47" s="503"/>
      <c r="E47" s="503"/>
      <c r="F47" s="503"/>
      <c r="G47" s="503"/>
      <c r="H47" s="503"/>
      <c r="I47" s="503"/>
      <c r="J47" s="503"/>
      <c r="K47" s="503"/>
      <c r="L47" s="503"/>
      <c r="M47" s="503"/>
      <c r="N47" s="503"/>
      <c r="O47" s="503"/>
      <c r="P47" s="503"/>
      <c r="Q47" s="503"/>
      <c r="R47" s="503"/>
      <c r="S47" s="503"/>
      <c r="T47" s="503"/>
      <c r="U47" s="503"/>
      <c r="V47" s="503"/>
      <c r="W47" s="503"/>
      <c r="X47" s="503"/>
      <c r="Y47" s="503"/>
      <c r="Z47" s="503"/>
    </row>
    <row r="48" spans="1:36" x14ac:dyDescent="0.2">
      <c r="A48" s="503"/>
      <c r="B48" s="503"/>
      <c r="C48" s="503"/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03"/>
      <c r="S48" s="503"/>
      <c r="T48" s="503"/>
      <c r="U48" s="503"/>
      <c r="V48" s="503"/>
      <c r="W48" s="503"/>
      <c r="X48" s="503"/>
      <c r="Y48" s="503"/>
      <c r="Z48" s="503"/>
    </row>
    <row r="49" s="503" customFormat="1" x14ac:dyDescent="0.2"/>
    <row r="50" s="503" customFormat="1" x14ac:dyDescent="0.2"/>
    <row r="51" s="503" customFormat="1" x14ac:dyDescent="0.2"/>
    <row r="52" s="503" customFormat="1" x14ac:dyDescent="0.2"/>
    <row r="53" s="503" customFormat="1" x14ac:dyDescent="0.2"/>
    <row r="54" s="503" customFormat="1" x14ac:dyDescent="0.2"/>
    <row r="55" s="503" customFormat="1" x14ac:dyDescent="0.2"/>
    <row r="56" s="503" customFormat="1" x14ac:dyDescent="0.2"/>
    <row r="57" s="503" customFormat="1" x14ac:dyDescent="0.2"/>
    <row r="58" s="503" customFormat="1" x14ac:dyDescent="0.2"/>
    <row r="59" s="503" customFormat="1" x14ac:dyDescent="0.2"/>
    <row r="60" s="503" customFormat="1" x14ac:dyDescent="0.2"/>
    <row r="61" s="503" customFormat="1" x14ac:dyDescent="0.2"/>
    <row r="62" s="503" customFormat="1" x14ac:dyDescent="0.2"/>
    <row r="63" s="503" customFormat="1" x14ac:dyDescent="0.2"/>
    <row r="64" s="503" customFormat="1" x14ac:dyDescent="0.2"/>
    <row r="65" s="503" customFormat="1" x14ac:dyDescent="0.2"/>
    <row r="66" s="503" customFormat="1" x14ac:dyDescent="0.2"/>
    <row r="67" s="503" customFormat="1" x14ac:dyDescent="0.2"/>
    <row r="68" s="503" customFormat="1" x14ac:dyDescent="0.2"/>
    <row r="69" s="503" customFormat="1" x14ac:dyDescent="0.2"/>
    <row r="70" s="503" customFormat="1" x14ac:dyDescent="0.2"/>
    <row r="71" s="503" customFormat="1" x14ac:dyDescent="0.2"/>
    <row r="72" s="503" customFormat="1" x14ac:dyDescent="0.2"/>
    <row r="73" s="503" customFormat="1" x14ac:dyDescent="0.2"/>
    <row r="74" s="503" customFormat="1" x14ac:dyDescent="0.2"/>
    <row r="75" s="503" customFormat="1" x14ac:dyDescent="0.2"/>
    <row r="76" s="503" customFormat="1" x14ac:dyDescent="0.2"/>
    <row r="77" s="503" customFormat="1" x14ac:dyDescent="0.2"/>
    <row r="78" s="503" customFormat="1" x14ac:dyDescent="0.2"/>
    <row r="79" s="503" customFormat="1" x14ac:dyDescent="0.2"/>
    <row r="80" s="503" customFormat="1" x14ac:dyDescent="0.2"/>
    <row r="81" s="503" customFormat="1" x14ac:dyDescent="0.2"/>
    <row r="82" s="503" customFormat="1" x14ac:dyDescent="0.2"/>
    <row r="83" s="503" customFormat="1" x14ac:dyDescent="0.2"/>
    <row r="84" s="503" customFormat="1" x14ac:dyDescent="0.2"/>
    <row r="85" s="503" customFormat="1" x14ac:dyDescent="0.2"/>
    <row r="86" s="503" customFormat="1" x14ac:dyDescent="0.2"/>
    <row r="87" s="503" customFormat="1" x14ac:dyDescent="0.2"/>
    <row r="88" s="503" customFormat="1" x14ac:dyDescent="0.2"/>
    <row r="89" s="503" customFormat="1" x14ac:dyDescent="0.2"/>
  </sheetData>
  <sheetProtection algorithmName="SHA-512" hashValue="Vndn5pkrh1rIpcXx1lkVeZ/VIury4Bz1odYZcYf/7ftEmmGb0H5XgNzWsQuh+x5qA3MYRhBIugRj7C9TcaVRLg==" saltValue="/kS0rJ07I54nbBwiHh39Fw==" spinCount="100000" sheet="1" objects="1" scenarios="1" selectLockedCells="1"/>
  <printOptions gridLinesSet="0"/>
  <pageMargins left="0.19685039370078741" right="0.19685039370078741" top="0.59055118110236227" bottom="0.43307086614173229" header="0.11811023622047245" footer="0.11811023622047245"/>
  <pageSetup paperSize="9" scale="94" orientation="landscape" horizontalDpi="4294967292" verticalDpi="4294967292" r:id="rId1"/>
  <headerFooter alignWithMargins="0">
    <oddFooter>&amp;L&amp;6&amp;F  &amp;A&amp;C&amp;6Erstellt von FMA  4.5.2001
ausgedruckt am &amp;D  &amp;T&amp;R&amp;6&amp;P  von  &amp;N</oddFooter>
  </headerFooter>
  <rowBreaks count="1" manualBreakCount="1">
    <brk id="41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3C38-D543-49C6-9227-E29427459D91}">
  <sheetPr>
    <tabColor rgb="FF7030A0"/>
    <pageSetUpPr fitToPage="1"/>
  </sheetPr>
  <dimension ref="A1:AG90"/>
  <sheetViews>
    <sheetView showGridLines="0" zoomScale="115" zoomScaleNormal="115" workbookViewId="0">
      <selection activeCell="M5" sqref="M5"/>
    </sheetView>
  </sheetViews>
  <sheetFormatPr baseColWidth="10" defaultColWidth="11" defaultRowHeight="12.75" x14ac:dyDescent="0.2"/>
  <cols>
    <col min="1" max="1" width="4.75" style="539" customWidth="1"/>
    <col min="2" max="10" width="4.25" style="539" customWidth="1"/>
    <col min="11" max="33" width="4.25" style="553" customWidth="1"/>
    <col min="34" max="256" width="11" style="503"/>
    <col min="257" max="257" width="4.75" style="503" customWidth="1"/>
    <col min="258" max="289" width="4.25" style="503" customWidth="1"/>
    <col min="290" max="512" width="11" style="503"/>
    <col min="513" max="513" width="4.75" style="503" customWidth="1"/>
    <col min="514" max="545" width="4.25" style="503" customWidth="1"/>
    <col min="546" max="768" width="11" style="503"/>
    <col min="769" max="769" width="4.75" style="503" customWidth="1"/>
    <col min="770" max="801" width="4.25" style="503" customWidth="1"/>
    <col min="802" max="1024" width="11" style="503"/>
    <col min="1025" max="1025" width="4.75" style="503" customWidth="1"/>
    <col min="1026" max="1057" width="4.25" style="503" customWidth="1"/>
    <col min="1058" max="1280" width="11" style="503"/>
    <col min="1281" max="1281" width="4.75" style="503" customWidth="1"/>
    <col min="1282" max="1313" width="4.25" style="503" customWidth="1"/>
    <col min="1314" max="1536" width="11" style="503"/>
    <col min="1537" max="1537" width="4.75" style="503" customWidth="1"/>
    <col min="1538" max="1569" width="4.25" style="503" customWidth="1"/>
    <col min="1570" max="1792" width="11" style="503"/>
    <col min="1793" max="1793" width="4.75" style="503" customWidth="1"/>
    <col min="1794" max="1825" width="4.25" style="503" customWidth="1"/>
    <col min="1826" max="2048" width="11" style="503"/>
    <col min="2049" max="2049" width="4.75" style="503" customWidth="1"/>
    <col min="2050" max="2081" width="4.25" style="503" customWidth="1"/>
    <col min="2082" max="2304" width="11" style="503"/>
    <col min="2305" max="2305" width="4.75" style="503" customWidth="1"/>
    <col min="2306" max="2337" width="4.25" style="503" customWidth="1"/>
    <col min="2338" max="2560" width="11" style="503"/>
    <col min="2561" max="2561" width="4.75" style="503" customWidth="1"/>
    <col min="2562" max="2593" width="4.25" style="503" customWidth="1"/>
    <col min="2594" max="2816" width="11" style="503"/>
    <col min="2817" max="2817" width="4.75" style="503" customWidth="1"/>
    <col min="2818" max="2849" width="4.25" style="503" customWidth="1"/>
    <col min="2850" max="3072" width="11" style="503"/>
    <col min="3073" max="3073" width="4.75" style="503" customWidth="1"/>
    <col min="3074" max="3105" width="4.25" style="503" customWidth="1"/>
    <col min="3106" max="3328" width="11" style="503"/>
    <col min="3329" max="3329" width="4.75" style="503" customWidth="1"/>
    <col min="3330" max="3361" width="4.25" style="503" customWidth="1"/>
    <col min="3362" max="3584" width="11" style="503"/>
    <col min="3585" max="3585" width="4.75" style="503" customWidth="1"/>
    <col min="3586" max="3617" width="4.25" style="503" customWidth="1"/>
    <col min="3618" max="3840" width="11" style="503"/>
    <col min="3841" max="3841" width="4.75" style="503" customWidth="1"/>
    <col min="3842" max="3873" width="4.25" style="503" customWidth="1"/>
    <col min="3874" max="4096" width="11" style="503"/>
    <col min="4097" max="4097" width="4.75" style="503" customWidth="1"/>
    <col min="4098" max="4129" width="4.25" style="503" customWidth="1"/>
    <col min="4130" max="4352" width="11" style="503"/>
    <col min="4353" max="4353" width="4.75" style="503" customWidth="1"/>
    <col min="4354" max="4385" width="4.25" style="503" customWidth="1"/>
    <col min="4386" max="4608" width="11" style="503"/>
    <col min="4609" max="4609" width="4.75" style="503" customWidth="1"/>
    <col min="4610" max="4641" width="4.25" style="503" customWidth="1"/>
    <col min="4642" max="4864" width="11" style="503"/>
    <col min="4865" max="4865" width="4.75" style="503" customWidth="1"/>
    <col min="4866" max="4897" width="4.25" style="503" customWidth="1"/>
    <col min="4898" max="5120" width="11" style="503"/>
    <col min="5121" max="5121" width="4.75" style="503" customWidth="1"/>
    <col min="5122" max="5153" width="4.25" style="503" customWidth="1"/>
    <col min="5154" max="5376" width="11" style="503"/>
    <col min="5377" max="5377" width="4.75" style="503" customWidth="1"/>
    <col min="5378" max="5409" width="4.25" style="503" customWidth="1"/>
    <col min="5410" max="5632" width="11" style="503"/>
    <col min="5633" max="5633" width="4.75" style="503" customWidth="1"/>
    <col min="5634" max="5665" width="4.25" style="503" customWidth="1"/>
    <col min="5666" max="5888" width="11" style="503"/>
    <col min="5889" max="5889" width="4.75" style="503" customWidth="1"/>
    <col min="5890" max="5921" width="4.25" style="503" customWidth="1"/>
    <col min="5922" max="6144" width="11" style="503"/>
    <col min="6145" max="6145" width="4.75" style="503" customWidth="1"/>
    <col min="6146" max="6177" width="4.25" style="503" customWidth="1"/>
    <col min="6178" max="6400" width="11" style="503"/>
    <col min="6401" max="6401" width="4.75" style="503" customWidth="1"/>
    <col min="6402" max="6433" width="4.25" style="503" customWidth="1"/>
    <col min="6434" max="6656" width="11" style="503"/>
    <col min="6657" max="6657" width="4.75" style="503" customWidth="1"/>
    <col min="6658" max="6689" width="4.25" style="503" customWidth="1"/>
    <col min="6690" max="6912" width="11" style="503"/>
    <col min="6913" max="6913" width="4.75" style="503" customWidth="1"/>
    <col min="6914" max="6945" width="4.25" style="503" customWidth="1"/>
    <col min="6946" max="7168" width="11" style="503"/>
    <col min="7169" max="7169" width="4.75" style="503" customWidth="1"/>
    <col min="7170" max="7201" width="4.25" style="503" customWidth="1"/>
    <col min="7202" max="7424" width="11" style="503"/>
    <col min="7425" max="7425" width="4.75" style="503" customWidth="1"/>
    <col min="7426" max="7457" width="4.25" style="503" customWidth="1"/>
    <col min="7458" max="7680" width="11" style="503"/>
    <col min="7681" max="7681" width="4.75" style="503" customWidth="1"/>
    <col min="7682" max="7713" width="4.25" style="503" customWidth="1"/>
    <col min="7714" max="7936" width="11" style="503"/>
    <col min="7937" max="7937" width="4.75" style="503" customWidth="1"/>
    <col min="7938" max="7969" width="4.25" style="503" customWidth="1"/>
    <col min="7970" max="8192" width="11" style="503"/>
    <col min="8193" max="8193" width="4.75" style="503" customWidth="1"/>
    <col min="8194" max="8225" width="4.25" style="503" customWidth="1"/>
    <col min="8226" max="8448" width="11" style="503"/>
    <col min="8449" max="8449" width="4.75" style="503" customWidth="1"/>
    <col min="8450" max="8481" width="4.25" style="503" customWidth="1"/>
    <col min="8482" max="8704" width="11" style="503"/>
    <col min="8705" max="8705" width="4.75" style="503" customWidth="1"/>
    <col min="8706" max="8737" width="4.25" style="503" customWidth="1"/>
    <col min="8738" max="8960" width="11" style="503"/>
    <col min="8961" max="8961" width="4.75" style="503" customWidth="1"/>
    <col min="8962" max="8993" width="4.25" style="503" customWidth="1"/>
    <col min="8994" max="9216" width="11" style="503"/>
    <col min="9217" max="9217" width="4.75" style="503" customWidth="1"/>
    <col min="9218" max="9249" width="4.25" style="503" customWidth="1"/>
    <col min="9250" max="9472" width="11" style="503"/>
    <col min="9473" max="9473" width="4.75" style="503" customWidth="1"/>
    <col min="9474" max="9505" width="4.25" style="503" customWidth="1"/>
    <col min="9506" max="9728" width="11" style="503"/>
    <col min="9729" max="9729" width="4.75" style="503" customWidth="1"/>
    <col min="9730" max="9761" width="4.25" style="503" customWidth="1"/>
    <col min="9762" max="9984" width="11" style="503"/>
    <col min="9985" max="9985" width="4.75" style="503" customWidth="1"/>
    <col min="9986" max="10017" width="4.25" style="503" customWidth="1"/>
    <col min="10018" max="10240" width="11" style="503"/>
    <col min="10241" max="10241" width="4.75" style="503" customWidth="1"/>
    <col min="10242" max="10273" width="4.25" style="503" customWidth="1"/>
    <col min="10274" max="10496" width="11" style="503"/>
    <col min="10497" max="10497" width="4.75" style="503" customWidth="1"/>
    <col min="10498" max="10529" width="4.25" style="503" customWidth="1"/>
    <col min="10530" max="10752" width="11" style="503"/>
    <col min="10753" max="10753" width="4.75" style="503" customWidth="1"/>
    <col min="10754" max="10785" width="4.25" style="503" customWidth="1"/>
    <col min="10786" max="11008" width="11" style="503"/>
    <col min="11009" max="11009" width="4.75" style="503" customWidth="1"/>
    <col min="11010" max="11041" width="4.25" style="503" customWidth="1"/>
    <col min="11042" max="11264" width="11" style="503"/>
    <col min="11265" max="11265" width="4.75" style="503" customWidth="1"/>
    <col min="11266" max="11297" width="4.25" style="503" customWidth="1"/>
    <col min="11298" max="11520" width="11" style="503"/>
    <col min="11521" max="11521" width="4.75" style="503" customWidth="1"/>
    <col min="11522" max="11553" width="4.25" style="503" customWidth="1"/>
    <col min="11554" max="11776" width="11" style="503"/>
    <col min="11777" max="11777" width="4.75" style="503" customWidth="1"/>
    <col min="11778" max="11809" width="4.25" style="503" customWidth="1"/>
    <col min="11810" max="12032" width="11" style="503"/>
    <col min="12033" max="12033" width="4.75" style="503" customWidth="1"/>
    <col min="12034" max="12065" width="4.25" style="503" customWidth="1"/>
    <col min="12066" max="12288" width="11" style="503"/>
    <col min="12289" max="12289" width="4.75" style="503" customWidth="1"/>
    <col min="12290" max="12321" width="4.25" style="503" customWidth="1"/>
    <col min="12322" max="12544" width="11" style="503"/>
    <col min="12545" max="12545" width="4.75" style="503" customWidth="1"/>
    <col min="12546" max="12577" width="4.25" style="503" customWidth="1"/>
    <col min="12578" max="12800" width="11" style="503"/>
    <col min="12801" max="12801" width="4.75" style="503" customWidth="1"/>
    <col min="12802" max="12833" width="4.25" style="503" customWidth="1"/>
    <col min="12834" max="13056" width="11" style="503"/>
    <col min="13057" max="13057" width="4.75" style="503" customWidth="1"/>
    <col min="13058" max="13089" width="4.25" style="503" customWidth="1"/>
    <col min="13090" max="13312" width="11" style="503"/>
    <col min="13313" max="13313" width="4.75" style="503" customWidth="1"/>
    <col min="13314" max="13345" width="4.25" style="503" customWidth="1"/>
    <col min="13346" max="13568" width="11" style="503"/>
    <col min="13569" max="13569" width="4.75" style="503" customWidth="1"/>
    <col min="13570" max="13601" width="4.25" style="503" customWidth="1"/>
    <col min="13602" max="13824" width="11" style="503"/>
    <col min="13825" max="13825" width="4.75" style="503" customWidth="1"/>
    <col min="13826" max="13857" width="4.25" style="503" customWidth="1"/>
    <col min="13858" max="14080" width="11" style="503"/>
    <col min="14081" max="14081" width="4.75" style="503" customWidth="1"/>
    <col min="14082" max="14113" width="4.25" style="503" customWidth="1"/>
    <col min="14114" max="14336" width="11" style="503"/>
    <col min="14337" max="14337" width="4.75" style="503" customWidth="1"/>
    <col min="14338" max="14369" width="4.25" style="503" customWidth="1"/>
    <col min="14370" max="14592" width="11" style="503"/>
    <col min="14593" max="14593" width="4.75" style="503" customWidth="1"/>
    <col min="14594" max="14625" width="4.25" style="503" customWidth="1"/>
    <col min="14626" max="14848" width="11" style="503"/>
    <col min="14849" max="14849" width="4.75" style="503" customWidth="1"/>
    <col min="14850" max="14881" width="4.25" style="503" customWidth="1"/>
    <col min="14882" max="15104" width="11" style="503"/>
    <col min="15105" max="15105" width="4.75" style="503" customWidth="1"/>
    <col min="15106" max="15137" width="4.25" style="503" customWidth="1"/>
    <col min="15138" max="15360" width="11" style="503"/>
    <col min="15361" max="15361" width="4.75" style="503" customWidth="1"/>
    <col min="15362" max="15393" width="4.25" style="503" customWidth="1"/>
    <col min="15394" max="15616" width="11" style="503"/>
    <col min="15617" max="15617" width="4.75" style="503" customWidth="1"/>
    <col min="15618" max="15649" width="4.25" style="503" customWidth="1"/>
    <col min="15650" max="15872" width="11" style="503"/>
    <col min="15873" max="15873" width="4.75" style="503" customWidth="1"/>
    <col min="15874" max="15905" width="4.25" style="503" customWidth="1"/>
    <col min="15906" max="16128" width="11" style="503"/>
    <col min="16129" max="16129" width="4.75" style="503" customWidth="1"/>
    <col min="16130" max="16161" width="4.25" style="503" customWidth="1"/>
    <col min="16162" max="16384" width="11" style="503"/>
  </cols>
  <sheetData>
    <row r="1" spans="1:33" ht="6.95" customHeight="1" x14ac:dyDescent="0.2">
      <c r="A1" s="562"/>
      <c r="B1" s="562"/>
      <c r="C1" s="562"/>
      <c r="D1" s="562"/>
      <c r="E1" s="562"/>
      <c r="F1" s="562"/>
      <c r="G1" s="562"/>
      <c r="H1" s="562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</row>
    <row r="2" spans="1:33" ht="20.25" x14ac:dyDescent="0.3">
      <c r="A2" s="606" t="s">
        <v>73</v>
      </c>
      <c r="B2" s="606"/>
      <c r="C2" s="606"/>
      <c r="D2" s="606"/>
      <c r="E2" s="606"/>
      <c r="F2" s="606"/>
      <c r="G2" s="606"/>
      <c r="H2" s="606"/>
      <c r="I2" s="605"/>
      <c r="J2" s="60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55"/>
    </row>
    <row r="3" spans="1:33" ht="6.95" customHeight="1" x14ac:dyDescent="0.2">
      <c r="A3" s="562"/>
      <c r="B3" s="562"/>
      <c r="C3" s="562"/>
      <c r="D3" s="562"/>
      <c r="E3" s="562"/>
      <c r="F3" s="562"/>
      <c r="G3" s="562"/>
      <c r="H3" s="562"/>
      <c r="I3" s="565" t="s">
        <v>1</v>
      </c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4"/>
      <c r="AA3" s="554"/>
      <c r="AB3" s="554"/>
      <c r="AC3" s="554"/>
      <c r="AD3" s="554"/>
      <c r="AE3" s="554"/>
      <c r="AF3" s="554"/>
      <c r="AG3" s="554"/>
    </row>
    <row r="4" spans="1:33" ht="6" customHeight="1" x14ac:dyDescent="0.2">
      <c r="A4" s="503"/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503"/>
      <c r="AC4" s="503"/>
      <c r="AD4" s="503"/>
      <c r="AE4" s="503"/>
      <c r="AF4" s="503"/>
      <c r="AG4" s="503"/>
    </row>
    <row r="5" spans="1:33" ht="15.75" customHeight="1" x14ac:dyDescent="0.35">
      <c r="A5" s="557"/>
      <c r="B5" s="557"/>
      <c r="C5" s="558" t="s">
        <v>35</v>
      </c>
      <c r="D5" s="564">
        <v>70</v>
      </c>
      <c r="E5" s="558" t="s">
        <v>4</v>
      </c>
      <c r="F5" s="557"/>
      <c r="G5" s="557"/>
      <c r="H5" s="557"/>
      <c r="I5" s="557"/>
      <c r="J5" s="557"/>
      <c r="K5" s="556"/>
      <c r="L5" s="557" t="s">
        <v>36</v>
      </c>
      <c r="M5" s="564">
        <v>65</v>
      </c>
      <c r="N5" s="559" t="s">
        <v>4</v>
      </c>
      <c r="O5" s="556"/>
      <c r="P5" s="557"/>
      <c r="Q5" s="556"/>
      <c r="R5" s="556"/>
      <c r="S5" s="556"/>
      <c r="T5" s="563" t="s">
        <v>72</v>
      </c>
      <c r="U5" s="564">
        <v>20</v>
      </c>
      <c r="V5" s="559" t="s">
        <v>4</v>
      </c>
      <c r="W5" s="559"/>
      <c r="X5" s="559"/>
      <c r="Y5" s="554"/>
      <c r="Z5" s="556"/>
      <c r="AA5" s="556"/>
      <c r="AB5" s="556"/>
      <c r="AC5" s="554"/>
      <c r="AD5" s="554"/>
      <c r="AE5" s="554"/>
      <c r="AF5" s="554"/>
      <c r="AG5" s="554"/>
    </row>
    <row r="6" spans="1:33" s="504" customFormat="1" ht="15.75" x14ac:dyDescent="0.25">
      <c r="A6" s="503"/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3"/>
      <c r="W6" s="503"/>
      <c r="X6" s="503"/>
      <c r="Y6" s="503"/>
      <c r="Z6" s="503"/>
      <c r="AA6" s="503"/>
      <c r="AB6" s="503"/>
      <c r="AC6" s="503"/>
      <c r="AD6" s="503"/>
      <c r="AE6" s="503"/>
      <c r="AF6" s="503"/>
      <c r="AG6" s="503"/>
    </row>
    <row r="7" spans="1:33" x14ac:dyDescent="0.2">
      <c r="A7" s="567" t="s">
        <v>27</v>
      </c>
      <c r="B7" s="506">
        <v>70</v>
      </c>
      <c r="C7" s="507"/>
      <c r="D7" s="507"/>
      <c r="E7" s="507"/>
      <c r="F7" s="507"/>
      <c r="G7" s="568"/>
      <c r="H7" s="568"/>
      <c r="I7" s="508"/>
      <c r="J7" s="506">
        <v>142</v>
      </c>
      <c r="K7" s="507"/>
      <c r="L7" s="507"/>
      <c r="M7" s="507"/>
      <c r="N7" s="507"/>
      <c r="O7" s="568"/>
      <c r="P7" s="568"/>
      <c r="Q7" s="508"/>
      <c r="R7" s="506">
        <v>214</v>
      </c>
      <c r="S7" s="507"/>
      <c r="T7" s="507"/>
      <c r="U7" s="507"/>
      <c r="V7" s="507"/>
      <c r="W7" s="568"/>
      <c r="X7" s="568"/>
      <c r="Y7" s="508"/>
      <c r="Z7" s="506">
        <v>286</v>
      </c>
      <c r="AA7" s="507"/>
      <c r="AB7" s="507"/>
      <c r="AC7" s="507"/>
      <c r="AD7" s="507"/>
      <c r="AE7" s="568"/>
      <c r="AF7" s="568"/>
      <c r="AG7" s="508"/>
    </row>
    <row r="8" spans="1:33" x14ac:dyDescent="0.2">
      <c r="A8" s="569" t="s">
        <v>28</v>
      </c>
      <c r="B8" s="510">
        <v>11</v>
      </c>
      <c r="C8" s="511">
        <v>22</v>
      </c>
      <c r="D8" s="511">
        <v>23</v>
      </c>
      <c r="E8" s="511">
        <v>34</v>
      </c>
      <c r="F8" s="511">
        <v>35</v>
      </c>
      <c r="G8" s="511">
        <v>46</v>
      </c>
      <c r="H8" s="570">
        <v>47</v>
      </c>
      <c r="I8" s="512">
        <v>58</v>
      </c>
      <c r="J8" s="510">
        <v>11</v>
      </c>
      <c r="K8" s="511">
        <v>22</v>
      </c>
      <c r="L8" s="511">
        <v>23</v>
      </c>
      <c r="M8" s="511">
        <v>34</v>
      </c>
      <c r="N8" s="511">
        <v>35</v>
      </c>
      <c r="O8" s="511">
        <v>46</v>
      </c>
      <c r="P8" s="511">
        <v>47</v>
      </c>
      <c r="Q8" s="512">
        <v>58</v>
      </c>
      <c r="R8" s="510">
        <v>11</v>
      </c>
      <c r="S8" s="511">
        <v>22</v>
      </c>
      <c r="T8" s="511">
        <v>23</v>
      </c>
      <c r="U8" s="511">
        <v>34</v>
      </c>
      <c r="V8" s="511">
        <v>35</v>
      </c>
      <c r="W8" s="511">
        <v>46</v>
      </c>
      <c r="X8" s="511">
        <v>47</v>
      </c>
      <c r="Y8" s="512">
        <v>58</v>
      </c>
      <c r="Z8" s="510">
        <v>11</v>
      </c>
      <c r="AA8" s="511">
        <v>22</v>
      </c>
      <c r="AB8" s="511">
        <v>23</v>
      </c>
      <c r="AC8" s="511">
        <v>34</v>
      </c>
      <c r="AD8" s="511">
        <v>35</v>
      </c>
      <c r="AE8" s="511">
        <v>46</v>
      </c>
      <c r="AF8" s="511">
        <v>47</v>
      </c>
      <c r="AG8" s="571">
        <v>58</v>
      </c>
    </row>
    <row r="9" spans="1:33" x14ac:dyDescent="0.2">
      <c r="A9" s="513" t="s">
        <v>29</v>
      </c>
      <c r="B9" s="510" t="s">
        <v>30</v>
      </c>
      <c r="C9" s="514" t="s">
        <v>30</v>
      </c>
      <c r="D9" s="515" t="s">
        <v>30</v>
      </c>
      <c r="E9" s="515" t="s">
        <v>30</v>
      </c>
      <c r="F9" s="515" t="s">
        <v>30</v>
      </c>
      <c r="G9" s="515" t="s">
        <v>30</v>
      </c>
      <c r="H9" s="572" t="s">
        <v>30</v>
      </c>
      <c r="I9" s="573" t="s">
        <v>30</v>
      </c>
      <c r="J9" s="510" t="s">
        <v>30</v>
      </c>
      <c r="K9" s="514" t="s">
        <v>30</v>
      </c>
      <c r="L9" s="515" t="s">
        <v>30</v>
      </c>
      <c r="M9" s="515" t="s">
        <v>30</v>
      </c>
      <c r="N9" s="515" t="s">
        <v>30</v>
      </c>
      <c r="O9" s="515" t="s">
        <v>30</v>
      </c>
      <c r="P9" s="515" t="s">
        <v>30</v>
      </c>
      <c r="Q9" s="516" t="s">
        <v>30</v>
      </c>
      <c r="R9" s="515" t="s">
        <v>30</v>
      </c>
      <c r="S9" s="515" t="s">
        <v>30</v>
      </c>
      <c r="T9" s="515" t="s">
        <v>30</v>
      </c>
      <c r="U9" s="515" t="s">
        <v>30</v>
      </c>
      <c r="V9" s="515" t="s">
        <v>30</v>
      </c>
      <c r="W9" s="515" t="s">
        <v>30</v>
      </c>
      <c r="X9" s="515" t="s">
        <v>30</v>
      </c>
      <c r="Y9" s="516" t="s">
        <v>30</v>
      </c>
      <c r="Z9" s="515" t="s">
        <v>30</v>
      </c>
      <c r="AA9" s="515" t="s">
        <v>30</v>
      </c>
      <c r="AB9" s="515" t="s">
        <v>30</v>
      </c>
      <c r="AC9" s="515" t="s">
        <v>30</v>
      </c>
      <c r="AD9" s="515" t="s">
        <v>30</v>
      </c>
      <c r="AE9" s="515" t="s">
        <v>30</v>
      </c>
      <c r="AF9" s="515" t="s">
        <v>30</v>
      </c>
      <c r="AG9" s="573" t="s">
        <v>30</v>
      </c>
    </row>
    <row r="10" spans="1:33" x14ac:dyDescent="0.2">
      <c r="A10" s="517">
        <v>500</v>
      </c>
      <c r="B10" s="518">
        <f t="shared" ref="B10:Q25" si="0">B$36*$A10/1000*POWER((($D$5-$M$5)/LN(($D$5-$U$5)/($M$5-$U$5))/49.833),B$37)</f>
        <v>101.07996199446173</v>
      </c>
      <c r="C10" s="574">
        <f t="shared" si="0"/>
        <v>199.24169029361846</v>
      </c>
      <c r="D10" s="574">
        <f t="shared" si="0"/>
        <v>246.35302365161834</v>
      </c>
      <c r="E10" s="574">
        <f t="shared" si="0"/>
        <v>311.82706975081584</v>
      </c>
      <c r="F10" s="575">
        <f t="shared" si="0"/>
        <v>380.71468600514447</v>
      </c>
      <c r="G10" s="575">
        <f t="shared" si="0"/>
        <v>447.28770738815393</v>
      </c>
      <c r="H10" s="575">
        <f t="shared" si="0"/>
        <v>465.8284580320352</v>
      </c>
      <c r="I10" s="576">
        <f t="shared" si="0"/>
        <v>483.54509754526066</v>
      </c>
      <c r="J10" s="518">
        <f t="shared" si="0"/>
        <v>158.67428968108177</v>
      </c>
      <c r="K10" s="574">
        <f t="shared" si="0"/>
        <v>300.77078057186139</v>
      </c>
      <c r="L10" s="574">
        <f t="shared" si="0"/>
        <v>373.96928567203361</v>
      </c>
      <c r="M10" s="574">
        <f t="shared" si="0"/>
        <v>493.6463260194642</v>
      </c>
      <c r="N10" s="575">
        <f t="shared" si="0"/>
        <v>561.93232174039906</v>
      </c>
      <c r="O10" s="575">
        <f t="shared" si="0"/>
        <v>682.58111596536367</v>
      </c>
      <c r="P10" s="575">
        <f t="shared" si="0"/>
        <v>715.55210304916625</v>
      </c>
      <c r="Q10" s="577">
        <f t="shared" si="0"/>
        <v>780.34247227595131</v>
      </c>
      <c r="R10" s="578">
        <f t="shared" ref="R10:AG25" si="1">R$36*$A10/1000*POWER((($D$5-$M$5)/LN(($D$5-$U$5)/($M$5-$U$5))/49.833),R$37)</f>
        <v>217.5059268620758</v>
      </c>
      <c r="S10" s="579">
        <f t="shared" si="1"/>
        <v>392.43942921608533</v>
      </c>
      <c r="T10" s="579">
        <f t="shared" si="1"/>
        <v>484.69547641843474</v>
      </c>
      <c r="U10" s="579">
        <f t="shared" si="1"/>
        <v>653.1360263353198</v>
      </c>
      <c r="V10" s="579">
        <f t="shared" si="1"/>
        <v>772.79346494543154</v>
      </c>
      <c r="W10" s="579">
        <f t="shared" si="1"/>
        <v>969.85345812655009</v>
      </c>
      <c r="X10" s="579">
        <f t="shared" si="1"/>
        <v>1076.9844622115511</v>
      </c>
      <c r="Y10" s="580">
        <f t="shared" si="1"/>
        <v>1213.2529746447963</v>
      </c>
      <c r="Z10" s="578">
        <f t="shared" si="1"/>
        <v>270.2118742931757</v>
      </c>
      <c r="AA10" s="579">
        <f t="shared" si="1"/>
        <v>482.34670641494034</v>
      </c>
      <c r="AB10" s="579">
        <f t="shared" si="1"/>
        <v>589.37906665624007</v>
      </c>
      <c r="AC10" s="579">
        <f t="shared" si="1"/>
        <v>805.31334801641685</v>
      </c>
      <c r="AD10" s="579">
        <f t="shared" si="1"/>
        <v>920.3261158573257</v>
      </c>
      <c r="AE10" s="579">
        <f t="shared" si="1"/>
        <v>1142.5865071044525</v>
      </c>
      <c r="AF10" s="579">
        <f t="shared" si="1"/>
        <v>1245.9206577773982</v>
      </c>
      <c r="AG10" s="581">
        <f t="shared" si="1"/>
        <v>1411.7631150368568</v>
      </c>
    </row>
    <row r="11" spans="1:33" x14ac:dyDescent="0.2">
      <c r="A11" s="517">
        <v>600</v>
      </c>
      <c r="B11" s="518">
        <f t="shared" si="0"/>
        <v>121.29595439335407</v>
      </c>
      <c r="C11" s="582">
        <f t="shared" si="0"/>
        <v>239.09002835234216</v>
      </c>
      <c r="D11" s="582">
        <f t="shared" si="0"/>
        <v>295.62362838194196</v>
      </c>
      <c r="E11" s="582">
        <f t="shared" si="0"/>
        <v>374.19248370097904</v>
      </c>
      <c r="F11" s="583">
        <f t="shared" si="0"/>
        <v>456.85762320617334</v>
      </c>
      <c r="G11" s="583">
        <f t="shared" si="0"/>
        <v>536.74524886578467</v>
      </c>
      <c r="H11" s="583">
        <f t="shared" si="0"/>
        <v>558.99414963844231</v>
      </c>
      <c r="I11" s="584">
        <f t="shared" si="0"/>
        <v>580.25411705431281</v>
      </c>
      <c r="J11" s="518">
        <f t="shared" si="0"/>
        <v>190.40914761729815</v>
      </c>
      <c r="K11" s="582">
        <f t="shared" si="0"/>
        <v>360.92493668623371</v>
      </c>
      <c r="L11" s="582">
        <f t="shared" si="0"/>
        <v>448.76314280644027</v>
      </c>
      <c r="M11" s="582">
        <f t="shared" si="0"/>
        <v>592.37559122335711</v>
      </c>
      <c r="N11" s="583">
        <f t="shared" si="0"/>
        <v>674.31878608847899</v>
      </c>
      <c r="O11" s="583">
        <f t="shared" si="0"/>
        <v>819.09733915843628</v>
      </c>
      <c r="P11" s="583">
        <f t="shared" si="0"/>
        <v>858.66252365899948</v>
      </c>
      <c r="Q11" s="585">
        <f t="shared" si="0"/>
        <v>936.41096673114157</v>
      </c>
      <c r="R11" s="586">
        <f t="shared" si="1"/>
        <v>261.00711223449093</v>
      </c>
      <c r="S11" s="587">
        <f t="shared" si="1"/>
        <v>470.92731505930237</v>
      </c>
      <c r="T11" s="587">
        <f t="shared" si="1"/>
        <v>581.63457170212166</v>
      </c>
      <c r="U11" s="587">
        <f t="shared" si="1"/>
        <v>783.76323160238371</v>
      </c>
      <c r="V11" s="587">
        <f t="shared" si="1"/>
        <v>927.35215793451789</v>
      </c>
      <c r="W11" s="587">
        <f t="shared" si="1"/>
        <v>1163.8241497518602</v>
      </c>
      <c r="X11" s="587">
        <f t="shared" si="1"/>
        <v>1292.3813546538615</v>
      </c>
      <c r="Y11" s="588">
        <f t="shared" si="1"/>
        <v>1455.9035695737555</v>
      </c>
      <c r="Z11" s="586">
        <f t="shared" si="1"/>
        <v>324.25424915181082</v>
      </c>
      <c r="AA11" s="587">
        <f t="shared" si="1"/>
        <v>578.81604769792841</v>
      </c>
      <c r="AB11" s="587">
        <f t="shared" si="1"/>
        <v>707.25487998748804</v>
      </c>
      <c r="AC11" s="587">
        <f t="shared" si="1"/>
        <v>966.37601761970018</v>
      </c>
      <c r="AD11" s="587">
        <f t="shared" si="1"/>
        <v>1104.3913390287908</v>
      </c>
      <c r="AE11" s="587">
        <f t="shared" si="1"/>
        <v>1371.1038085253431</v>
      </c>
      <c r="AF11" s="587">
        <f t="shared" si="1"/>
        <v>1495.1047893328778</v>
      </c>
      <c r="AG11" s="589">
        <f t="shared" si="1"/>
        <v>1694.1157380442282</v>
      </c>
    </row>
    <row r="12" spans="1:33" x14ac:dyDescent="0.2">
      <c r="A12" s="517">
        <v>700</v>
      </c>
      <c r="B12" s="518">
        <f t="shared" si="0"/>
        <v>141.51194679224642</v>
      </c>
      <c r="C12" s="590">
        <f t="shared" si="0"/>
        <v>278.93836641106583</v>
      </c>
      <c r="D12" s="590">
        <f t="shared" si="0"/>
        <v>344.89423311226568</v>
      </c>
      <c r="E12" s="590">
        <f t="shared" si="0"/>
        <v>436.55789765114213</v>
      </c>
      <c r="F12" s="583">
        <f t="shared" si="0"/>
        <v>533.00056040720222</v>
      </c>
      <c r="G12" s="583">
        <f t="shared" si="0"/>
        <v>626.20279034341547</v>
      </c>
      <c r="H12" s="583">
        <f t="shared" si="0"/>
        <v>652.1598412448493</v>
      </c>
      <c r="I12" s="584">
        <f t="shared" si="0"/>
        <v>676.96313656336497</v>
      </c>
      <c r="J12" s="518">
        <f t="shared" si="0"/>
        <v>222.14400555351449</v>
      </c>
      <c r="K12" s="590">
        <f t="shared" si="0"/>
        <v>421.07909280060591</v>
      </c>
      <c r="L12" s="590">
        <f t="shared" si="0"/>
        <v>523.55699994084705</v>
      </c>
      <c r="M12" s="590">
        <f t="shared" si="0"/>
        <v>691.10485642724984</v>
      </c>
      <c r="N12" s="583">
        <f t="shared" si="0"/>
        <v>786.70525043655869</v>
      </c>
      <c r="O12" s="583">
        <f t="shared" si="0"/>
        <v>955.61356235150902</v>
      </c>
      <c r="P12" s="583">
        <f t="shared" si="0"/>
        <v>1001.7729442688328</v>
      </c>
      <c r="Q12" s="585">
        <f t="shared" si="0"/>
        <v>1092.4794611863317</v>
      </c>
      <c r="R12" s="586">
        <f t="shared" si="1"/>
        <v>304.50829760690613</v>
      </c>
      <c r="S12" s="587">
        <f t="shared" si="1"/>
        <v>549.41520090251947</v>
      </c>
      <c r="T12" s="587">
        <f t="shared" si="1"/>
        <v>678.57366698580859</v>
      </c>
      <c r="U12" s="587">
        <f t="shared" si="1"/>
        <v>914.39043686944774</v>
      </c>
      <c r="V12" s="587">
        <f t="shared" si="1"/>
        <v>1081.9108509236041</v>
      </c>
      <c r="W12" s="587">
        <f t="shared" si="1"/>
        <v>1357.7948413771701</v>
      </c>
      <c r="X12" s="587">
        <f t="shared" si="1"/>
        <v>1507.7782470961718</v>
      </c>
      <c r="Y12" s="588">
        <f t="shared" si="1"/>
        <v>1698.5541645027149</v>
      </c>
      <c r="Z12" s="586">
        <f t="shared" si="1"/>
        <v>378.29662401044595</v>
      </c>
      <c r="AA12" s="587">
        <f t="shared" si="1"/>
        <v>675.28538898091642</v>
      </c>
      <c r="AB12" s="587">
        <f t="shared" si="1"/>
        <v>825.13069331873612</v>
      </c>
      <c r="AC12" s="587">
        <f t="shared" si="1"/>
        <v>1127.4386872229834</v>
      </c>
      <c r="AD12" s="587">
        <f t="shared" si="1"/>
        <v>1288.456562200256</v>
      </c>
      <c r="AE12" s="587">
        <f t="shared" si="1"/>
        <v>1599.6211099462337</v>
      </c>
      <c r="AF12" s="587">
        <f t="shared" si="1"/>
        <v>1744.2889208883576</v>
      </c>
      <c r="AG12" s="589">
        <f t="shared" si="1"/>
        <v>1976.4683610515997</v>
      </c>
    </row>
    <row r="13" spans="1:33" x14ac:dyDescent="0.2">
      <c r="A13" s="517">
        <v>800</v>
      </c>
      <c r="B13" s="518">
        <f t="shared" si="0"/>
        <v>161.72793919113874</v>
      </c>
      <c r="C13" s="582">
        <f t="shared" si="0"/>
        <v>318.78670446978953</v>
      </c>
      <c r="D13" s="582">
        <f t="shared" si="0"/>
        <v>394.16483784258929</v>
      </c>
      <c r="E13" s="582">
        <f t="shared" si="0"/>
        <v>498.92331160130527</v>
      </c>
      <c r="F13" s="587">
        <f t="shared" si="0"/>
        <v>609.1434976082312</v>
      </c>
      <c r="G13" s="587">
        <f t="shared" si="0"/>
        <v>715.66033182104627</v>
      </c>
      <c r="H13" s="587">
        <f t="shared" si="0"/>
        <v>745.3255328512563</v>
      </c>
      <c r="I13" s="589">
        <f t="shared" si="0"/>
        <v>773.67215607241712</v>
      </c>
      <c r="J13" s="518">
        <f t="shared" si="0"/>
        <v>253.87886348973083</v>
      </c>
      <c r="K13" s="582">
        <f t="shared" si="0"/>
        <v>481.23324891497816</v>
      </c>
      <c r="L13" s="582">
        <f t="shared" si="0"/>
        <v>598.35085707525377</v>
      </c>
      <c r="M13" s="582">
        <f t="shared" si="0"/>
        <v>789.83412163114269</v>
      </c>
      <c r="N13" s="587">
        <f t="shared" si="0"/>
        <v>899.0917147846385</v>
      </c>
      <c r="O13" s="587">
        <f t="shared" si="0"/>
        <v>1092.1297855445819</v>
      </c>
      <c r="P13" s="587">
        <f t="shared" si="0"/>
        <v>1144.8833648786658</v>
      </c>
      <c r="Q13" s="588">
        <f t="shared" si="0"/>
        <v>1248.5479556415221</v>
      </c>
      <c r="R13" s="586">
        <f t="shared" si="1"/>
        <v>348.00948297932126</v>
      </c>
      <c r="S13" s="587">
        <f t="shared" si="1"/>
        <v>627.90308674573646</v>
      </c>
      <c r="T13" s="587">
        <f t="shared" si="1"/>
        <v>775.51276226949551</v>
      </c>
      <c r="U13" s="587">
        <f t="shared" si="1"/>
        <v>1045.0176421365118</v>
      </c>
      <c r="V13" s="587">
        <f t="shared" si="1"/>
        <v>1236.4695439126904</v>
      </c>
      <c r="W13" s="587">
        <f t="shared" si="1"/>
        <v>1551.76553300248</v>
      </c>
      <c r="X13" s="587">
        <f t="shared" si="1"/>
        <v>1723.1751395384817</v>
      </c>
      <c r="Y13" s="588">
        <f t="shared" si="1"/>
        <v>1941.2047594316739</v>
      </c>
      <c r="Z13" s="586">
        <f t="shared" si="1"/>
        <v>432.33899886908114</v>
      </c>
      <c r="AA13" s="587">
        <f t="shared" si="1"/>
        <v>771.75473026390455</v>
      </c>
      <c r="AB13" s="587">
        <f t="shared" si="1"/>
        <v>943.00650664998409</v>
      </c>
      <c r="AC13" s="587">
        <f t="shared" si="1"/>
        <v>1288.5013568262671</v>
      </c>
      <c r="AD13" s="587">
        <f t="shared" si="1"/>
        <v>1472.5217853717211</v>
      </c>
      <c r="AE13" s="587">
        <f t="shared" si="1"/>
        <v>1828.1384113671238</v>
      </c>
      <c r="AF13" s="587">
        <f t="shared" si="1"/>
        <v>1993.4730524438369</v>
      </c>
      <c r="AG13" s="589">
        <f t="shared" si="1"/>
        <v>2258.8209840589707</v>
      </c>
    </row>
    <row r="14" spans="1:33" x14ac:dyDescent="0.2">
      <c r="A14" s="517">
        <v>900</v>
      </c>
      <c r="B14" s="518">
        <f t="shared" si="0"/>
        <v>181.9439315900311</v>
      </c>
      <c r="C14" s="590">
        <f t="shared" si="0"/>
        <v>358.63504252851322</v>
      </c>
      <c r="D14" s="590">
        <f t="shared" si="0"/>
        <v>443.43544257291302</v>
      </c>
      <c r="E14" s="590">
        <f t="shared" si="0"/>
        <v>561.28872555146847</v>
      </c>
      <c r="F14" s="583">
        <f t="shared" si="0"/>
        <v>685.28643480926007</v>
      </c>
      <c r="G14" s="583">
        <f t="shared" si="0"/>
        <v>805.11787329867707</v>
      </c>
      <c r="H14" s="583">
        <f t="shared" si="0"/>
        <v>838.49122445766341</v>
      </c>
      <c r="I14" s="584">
        <f t="shared" si="0"/>
        <v>870.38117558146928</v>
      </c>
      <c r="J14" s="518">
        <f t="shared" si="0"/>
        <v>285.61372142594718</v>
      </c>
      <c r="K14" s="590">
        <f t="shared" si="0"/>
        <v>541.38740502935048</v>
      </c>
      <c r="L14" s="590">
        <f t="shared" si="0"/>
        <v>673.14471420966038</v>
      </c>
      <c r="M14" s="590">
        <f t="shared" si="0"/>
        <v>888.56338683503554</v>
      </c>
      <c r="N14" s="583">
        <f t="shared" si="0"/>
        <v>1011.4781791327183</v>
      </c>
      <c r="O14" s="583">
        <f t="shared" si="0"/>
        <v>1228.6460087376545</v>
      </c>
      <c r="P14" s="583">
        <f t="shared" si="0"/>
        <v>1287.993785488499</v>
      </c>
      <c r="Q14" s="585">
        <f t="shared" si="0"/>
        <v>1404.6164500967122</v>
      </c>
      <c r="R14" s="586">
        <f t="shared" si="1"/>
        <v>391.51066835173646</v>
      </c>
      <c r="S14" s="587">
        <f t="shared" si="1"/>
        <v>706.39097258895356</v>
      </c>
      <c r="T14" s="587">
        <f t="shared" si="1"/>
        <v>872.45185755318255</v>
      </c>
      <c r="U14" s="587">
        <f t="shared" si="1"/>
        <v>1175.6448474035756</v>
      </c>
      <c r="V14" s="587">
        <f t="shared" si="1"/>
        <v>1391.0282369017768</v>
      </c>
      <c r="W14" s="587">
        <f t="shared" si="1"/>
        <v>1745.7362246277901</v>
      </c>
      <c r="X14" s="587">
        <f t="shared" si="1"/>
        <v>1938.5720319807922</v>
      </c>
      <c r="Y14" s="588">
        <f t="shared" si="1"/>
        <v>2183.8553543606336</v>
      </c>
      <c r="Z14" s="586">
        <f t="shared" si="1"/>
        <v>486.38137372771621</v>
      </c>
      <c r="AA14" s="587">
        <f t="shared" si="1"/>
        <v>868.22407154689256</v>
      </c>
      <c r="AB14" s="587">
        <f t="shared" si="1"/>
        <v>1060.8823199812323</v>
      </c>
      <c r="AC14" s="587">
        <f t="shared" si="1"/>
        <v>1449.5640264295503</v>
      </c>
      <c r="AD14" s="587">
        <f t="shared" si="1"/>
        <v>1656.5870085431864</v>
      </c>
      <c r="AE14" s="587">
        <f t="shared" si="1"/>
        <v>2056.6557127880146</v>
      </c>
      <c r="AF14" s="587">
        <f t="shared" si="1"/>
        <v>2242.6571839993167</v>
      </c>
      <c r="AG14" s="589">
        <f t="shared" si="1"/>
        <v>2541.1736070663424</v>
      </c>
    </row>
    <row r="15" spans="1:33" x14ac:dyDescent="0.2">
      <c r="A15" s="517">
        <v>1000</v>
      </c>
      <c r="B15" s="518">
        <f t="shared" si="0"/>
        <v>202.15992398892345</v>
      </c>
      <c r="C15" s="582">
        <f t="shared" si="0"/>
        <v>398.48338058723692</v>
      </c>
      <c r="D15" s="582">
        <f t="shared" si="0"/>
        <v>492.70604730323669</v>
      </c>
      <c r="E15" s="582">
        <f t="shared" si="0"/>
        <v>623.65413950163168</v>
      </c>
      <c r="F15" s="587">
        <f t="shared" si="0"/>
        <v>761.42937201028894</v>
      </c>
      <c r="G15" s="587">
        <f t="shared" si="0"/>
        <v>894.57541477630787</v>
      </c>
      <c r="H15" s="587">
        <f t="shared" si="0"/>
        <v>931.6569160640704</v>
      </c>
      <c r="I15" s="589">
        <f t="shared" si="0"/>
        <v>967.09019509052132</v>
      </c>
      <c r="J15" s="518">
        <f t="shared" si="0"/>
        <v>317.34857936216355</v>
      </c>
      <c r="K15" s="582">
        <f t="shared" si="0"/>
        <v>601.54156114372279</v>
      </c>
      <c r="L15" s="582">
        <f t="shared" si="0"/>
        <v>747.93857134406721</v>
      </c>
      <c r="M15" s="582">
        <f t="shared" si="0"/>
        <v>987.2926520389284</v>
      </c>
      <c r="N15" s="587">
        <f t="shared" si="0"/>
        <v>1123.8646434807981</v>
      </c>
      <c r="O15" s="587">
        <f t="shared" si="0"/>
        <v>1365.1622319307273</v>
      </c>
      <c r="P15" s="587">
        <f t="shared" si="0"/>
        <v>1431.1042060983325</v>
      </c>
      <c r="Q15" s="588">
        <f t="shared" si="0"/>
        <v>1560.6849445519026</v>
      </c>
      <c r="R15" s="586">
        <f t="shared" si="1"/>
        <v>435.01185372415159</v>
      </c>
      <c r="S15" s="587">
        <f t="shared" si="1"/>
        <v>784.87885843217066</v>
      </c>
      <c r="T15" s="587">
        <f t="shared" si="1"/>
        <v>969.39095283686947</v>
      </c>
      <c r="U15" s="587">
        <f t="shared" si="1"/>
        <v>1306.2720526706396</v>
      </c>
      <c r="V15" s="587">
        <f t="shared" si="1"/>
        <v>1545.5869298908631</v>
      </c>
      <c r="W15" s="587">
        <f t="shared" si="1"/>
        <v>1939.7069162531002</v>
      </c>
      <c r="X15" s="587">
        <f t="shared" si="1"/>
        <v>2153.9689244231022</v>
      </c>
      <c r="Y15" s="588">
        <f t="shared" si="1"/>
        <v>2426.5059492895925</v>
      </c>
      <c r="Z15" s="586">
        <f t="shared" si="1"/>
        <v>540.42374858635139</v>
      </c>
      <c r="AA15" s="587">
        <f t="shared" si="1"/>
        <v>964.69341282988069</v>
      </c>
      <c r="AB15" s="587">
        <f t="shared" si="1"/>
        <v>1178.7581333124801</v>
      </c>
      <c r="AC15" s="587">
        <f t="shared" si="1"/>
        <v>1610.6266960328337</v>
      </c>
      <c r="AD15" s="587">
        <f t="shared" si="1"/>
        <v>1840.6522317146514</v>
      </c>
      <c r="AE15" s="587">
        <f t="shared" si="1"/>
        <v>2285.173014208905</v>
      </c>
      <c r="AF15" s="587">
        <f t="shared" si="1"/>
        <v>2491.8413155547964</v>
      </c>
      <c r="AG15" s="589">
        <f t="shared" si="1"/>
        <v>2823.5262300737136</v>
      </c>
    </row>
    <row r="16" spans="1:33" x14ac:dyDescent="0.2">
      <c r="A16" s="517">
        <v>1100</v>
      </c>
      <c r="B16" s="518">
        <f t="shared" si="0"/>
        <v>222.37591638781578</v>
      </c>
      <c r="C16" s="582">
        <f t="shared" si="0"/>
        <v>438.33171864596056</v>
      </c>
      <c r="D16" s="582">
        <f t="shared" si="0"/>
        <v>541.9766520335603</v>
      </c>
      <c r="E16" s="582">
        <f t="shared" si="0"/>
        <v>686.01955345179488</v>
      </c>
      <c r="F16" s="587">
        <f t="shared" si="0"/>
        <v>837.57230921131782</v>
      </c>
      <c r="G16" s="587">
        <f t="shared" si="0"/>
        <v>984.03295625393866</v>
      </c>
      <c r="H16" s="587">
        <f t="shared" si="0"/>
        <v>1024.8226076704773</v>
      </c>
      <c r="I16" s="589">
        <f t="shared" si="0"/>
        <v>1063.7992145995734</v>
      </c>
      <c r="J16" s="518">
        <f t="shared" si="0"/>
        <v>349.08343729837992</v>
      </c>
      <c r="K16" s="582">
        <f t="shared" si="0"/>
        <v>661.6957172580951</v>
      </c>
      <c r="L16" s="582">
        <f t="shared" si="0"/>
        <v>822.73242847847393</v>
      </c>
      <c r="M16" s="582">
        <f t="shared" si="0"/>
        <v>1086.0219172428212</v>
      </c>
      <c r="N16" s="587">
        <f t="shared" si="0"/>
        <v>1236.251107828878</v>
      </c>
      <c r="O16" s="587">
        <f t="shared" si="0"/>
        <v>1501.6784551237999</v>
      </c>
      <c r="P16" s="587">
        <f t="shared" si="0"/>
        <v>1574.2146267081657</v>
      </c>
      <c r="Q16" s="588">
        <f t="shared" si="0"/>
        <v>1716.753439007093</v>
      </c>
      <c r="R16" s="586">
        <f t="shared" si="1"/>
        <v>478.51303909656673</v>
      </c>
      <c r="S16" s="587">
        <f t="shared" si="1"/>
        <v>863.36674427538765</v>
      </c>
      <c r="T16" s="587">
        <f t="shared" si="1"/>
        <v>1066.3300481205563</v>
      </c>
      <c r="U16" s="587">
        <f t="shared" si="1"/>
        <v>1436.8992579377036</v>
      </c>
      <c r="V16" s="587">
        <f t="shared" si="1"/>
        <v>1700.1456228799493</v>
      </c>
      <c r="W16" s="587">
        <f t="shared" si="1"/>
        <v>2133.6776078784101</v>
      </c>
      <c r="X16" s="587">
        <f t="shared" si="1"/>
        <v>2369.3658168654124</v>
      </c>
      <c r="Y16" s="588">
        <f t="shared" si="1"/>
        <v>2669.1565442185515</v>
      </c>
      <c r="Z16" s="586">
        <f t="shared" si="1"/>
        <v>594.46612344498658</v>
      </c>
      <c r="AA16" s="587">
        <f t="shared" si="1"/>
        <v>1061.1627541128687</v>
      </c>
      <c r="AB16" s="587">
        <f t="shared" si="1"/>
        <v>1296.633946643728</v>
      </c>
      <c r="AC16" s="587">
        <f t="shared" si="1"/>
        <v>1771.6893656361169</v>
      </c>
      <c r="AD16" s="587">
        <f t="shared" si="1"/>
        <v>2024.7174548861165</v>
      </c>
      <c r="AE16" s="587">
        <f t="shared" si="1"/>
        <v>2513.6903156297954</v>
      </c>
      <c r="AF16" s="587">
        <f t="shared" si="1"/>
        <v>2741.0254471102758</v>
      </c>
      <c r="AG16" s="589">
        <f t="shared" si="1"/>
        <v>3105.8788530810848</v>
      </c>
    </row>
    <row r="17" spans="1:33" x14ac:dyDescent="0.2">
      <c r="A17" s="517">
        <v>1200</v>
      </c>
      <c r="B17" s="518">
        <f t="shared" si="0"/>
        <v>242.59190878670813</v>
      </c>
      <c r="C17" s="590">
        <f t="shared" si="0"/>
        <v>478.18005670468432</v>
      </c>
      <c r="D17" s="590">
        <f t="shared" si="0"/>
        <v>591.24725676388391</v>
      </c>
      <c r="E17" s="590">
        <f t="shared" si="0"/>
        <v>748.38496740195808</v>
      </c>
      <c r="F17" s="583">
        <f t="shared" si="0"/>
        <v>913.71524641234669</v>
      </c>
      <c r="G17" s="583">
        <f t="shared" si="0"/>
        <v>1073.4904977315693</v>
      </c>
      <c r="H17" s="583">
        <f t="shared" si="0"/>
        <v>1117.9882992768846</v>
      </c>
      <c r="I17" s="584">
        <f t="shared" si="0"/>
        <v>1160.5082341086256</v>
      </c>
      <c r="J17" s="518">
        <f t="shared" si="0"/>
        <v>380.81829523459629</v>
      </c>
      <c r="K17" s="590">
        <f t="shared" si="0"/>
        <v>721.84987337246741</v>
      </c>
      <c r="L17" s="590">
        <f t="shared" si="0"/>
        <v>897.52628561288054</v>
      </c>
      <c r="M17" s="590">
        <f t="shared" si="0"/>
        <v>1184.7511824467142</v>
      </c>
      <c r="N17" s="583">
        <f t="shared" si="0"/>
        <v>1348.637572176958</v>
      </c>
      <c r="O17" s="583">
        <f t="shared" si="0"/>
        <v>1638.1946783168726</v>
      </c>
      <c r="P17" s="583">
        <f t="shared" si="0"/>
        <v>1717.325047317999</v>
      </c>
      <c r="Q17" s="585">
        <f t="shared" si="0"/>
        <v>1872.8219334622831</v>
      </c>
      <c r="R17" s="586">
        <f t="shared" si="1"/>
        <v>522.01422446898187</v>
      </c>
      <c r="S17" s="587">
        <f t="shared" si="1"/>
        <v>941.85463011860475</v>
      </c>
      <c r="T17" s="587">
        <f t="shared" si="1"/>
        <v>1163.2691434042433</v>
      </c>
      <c r="U17" s="587">
        <f t="shared" si="1"/>
        <v>1567.5264632047674</v>
      </c>
      <c r="V17" s="587">
        <f t="shared" si="1"/>
        <v>1854.7043158690358</v>
      </c>
      <c r="W17" s="587">
        <f t="shared" si="1"/>
        <v>2327.6482995037204</v>
      </c>
      <c r="X17" s="587">
        <f t="shared" si="1"/>
        <v>2584.7627093077231</v>
      </c>
      <c r="Y17" s="588">
        <f t="shared" si="1"/>
        <v>2911.807139147511</v>
      </c>
      <c r="Z17" s="586">
        <f t="shared" si="1"/>
        <v>648.50849830362165</v>
      </c>
      <c r="AA17" s="587">
        <f t="shared" si="1"/>
        <v>1157.6320953958568</v>
      </c>
      <c r="AB17" s="587">
        <f t="shared" si="1"/>
        <v>1414.5097599749761</v>
      </c>
      <c r="AC17" s="587">
        <f t="shared" si="1"/>
        <v>1932.7520352394004</v>
      </c>
      <c r="AD17" s="587">
        <f t="shared" si="1"/>
        <v>2208.7826780575815</v>
      </c>
      <c r="AE17" s="587">
        <f t="shared" si="1"/>
        <v>2742.2076170506862</v>
      </c>
      <c r="AF17" s="587">
        <f t="shared" si="1"/>
        <v>2990.2095786657555</v>
      </c>
      <c r="AG17" s="589">
        <f t="shared" si="1"/>
        <v>3388.2314760884565</v>
      </c>
    </row>
    <row r="18" spans="1:33" x14ac:dyDescent="0.2">
      <c r="A18" s="517">
        <v>1400</v>
      </c>
      <c r="B18" s="518">
        <f t="shared" si="0"/>
        <v>283.02389358449284</v>
      </c>
      <c r="C18" s="582">
        <f t="shared" si="0"/>
        <v>557.87673282213166</v>
      </c>
      <c r="D18" s="582">
        <f t="shared" si="0"/>
        <v>689.78846622453136</v>
      </c>
      <c r="E18" s="582">
        <f t="shared" si="0"/>
        <v>873.11579530228425</v>
      </c>
      <c r="F18" s="587">
        <f t="shared" si="0"/>
        <v>1066.0011208144044</v>
      </c>
      <c r="G18" s="587">
        <f t="shared" si="0"/>
        <v>1252.4055806868309</v>
      </c>
      <c r="H18" s="587">
        <f t="shared" si="0"/>
        <v>1304.3196824896986</v>
      </c>
      <c r="I18" s="589">
        <f t="shared" si="0"/>
        <v>1353.9262731267299</v>
      </c>
      <c r="J18" s="518">
        <f t="shared" si="0"/>
        <v>444.28801110702898</v>
      </c>
      <c r="K18" s="582">
        <f t="shared" si="0"/>
        <v>842.15818560121181</v>
      </c>
      <c r="L18" s="582">
        <f t="shared" si="0"/>
        <v>1047.1139998816941</v>
      </c>
      <c r="M18" s="582">
        <f t="shared" si="0"/>
        <v>1382.2097128544997</v>
      </c>
      <c r="N18" s="587">
        <f t="shared" si="0"/>
        <v>1573.4105008731174</v>
      </c>
      <c r="O18" s="587">
        <f t="shared" si="0"/>
        <v>1911.227124703018</v>
      </c>
      <c r="P18" s="587">
        <f t="shared" si="0"/>
        <v>2003.5458885376656</v>
      </c>
      <c r="Q18" s="588">
        <f t="shared" si="0"/>
        <v>2184.9589223726634</v>
      </c>
      <c r="R18" s="586">
        <f t="shared" si="1"/>
        <v>609.01659521381225</v>
      </c>
      <c r="S18" s="587">
        <f t="shared" si="1"/>
        <v>1098.8304018050389</v>
      </c>
      <c r="T18" s="587">
        <f t="shared" si="1"/>
        <v>1357.1473339716172</v>
      </c>
      <c r="U18" s="587">
        <f t="shared" si="1"/>
        <v>1828.7808737388955</v>
      </c>
      <c r="V18" s="587">
        <f t="shared" si="1"/>
        <v>2163.8217018472083</v>
      </c>
      <c r="W18" s="587">
        <f t="shared" si="1"/>
        <v>2715.5896827543402</v>
      </c>
      <c r="X18" s="587">
        <f t="shared" si="1"/>
        <v>3015.5564941923435</v>
      </c>
      <c r="Y18" s="588">
        <f t="shared" si="1"/>
        <v>3397.1083290054298</v>
      </c>
      <c r="Z18" s="586">
        <f t="shared" si="1"/>
        <v>756.59324802089191</v>
      </c>
      <c r="AA18" s="587">
        <f t="shared" si="1"/>
        <v>1350.5707779618328</v>
      </c>
      <c r="AB18" s="587">
        <f t="shared" si="1"/>
        <v>1650.2613866374722</v>
      </c>
      <c r="AC18" s="587">
        <f t="shared" si="1"/>
        <v>2254.8773744459668</v>
      </c>
      <c r="AD18" s="587">
        <f t="shared" si="1"/>
        <v>2576.9131244005121</v>
      </c>
      <c r="AE18" s="587">
        <f t="shared" si="1"/>
        <v>3199.2422198924673</v>
      </c>
      <c r="AF18" s="587">
        <f t="shared" si="1"/>
        <v>3488.5778417767151</v>
      </c>
      <c r="AG18" s="589">
        <f t="shared" si="1"/>
        <v>3952.9367221031994</v>
      </c>
    </row>
    <row r="19" spans="1:33" x14ac:dyDescent="0.2">
      <c r="A19" s="517">
        <v>1600</v>
      </c>
      <c r="B19" s="518">
        <f t="shared" si="0"/>
        <v>323.45587838227749</v>
      </c>
      <c r="C19" s="590">
        <f t="shared" si="0"/>
        <v>637.57340893957905</v>
      </c>
      <c r="D19" s="590">
        <f t="shared" si="0"/>
        <v>788.32967568517859</v>
      </c>
      <c r="E19" s="590">
        <f t="shared" si="0"/>
        <v>997.84662320261054</v>
      </c>
      <c r="F19" s="583">
        <f t="shared" si="0"/>
        <v>1218.2869952164624</v>
      </c>
      <c r="G19" s="583">
        <f t="shared" si="0"/>
        <v>1431.3206636420925</v>
      </c>
      <c r="H19" s="583">
        <f t="shared" si="0"/>
        <v>1490.6510657025126</v>
      </c>
      <c r="I19" s="584">
        <f t="shared" si="0"/>
        <v>1547.3443121448342</v>
      </c>
      <c r="J19" s="518">
        <f t="shared" si="0"/>
        <v>507.75772697946167</v>
      </c>
      <c r="K19" s="590">
        <f t="shared" si="0"/>
        <v>962.46649782995632</v>
      </c>
      <c r="L19" s="590">
        <f t="shared" si="0"/>
        <v>1196.7017141505075</v>
      </c>
      <c r="M19" s="590">
        <f t="shared" si="0"/>
        <v>1579.6682432622854</v>
      </c>
      <c r="N19" s="583">
        <f t="shared" si="0"/>
        <v>1798.183429569277</v>
      </c>
      <c r="O19" s="583">
        <f t="shared" si="0"/>
        <v>2184.2595710891637</v>
      </c>
      <c r="P19" s="583">
        <f t="shared" si="0"/>
        <v>2289.7667297573316</v>
      </c>
      <c r="Q19" s="585">
        <f t="shared" si="0"/>
        <v>2497.0959112830442</v>
      </c>
      <c r="R19" s="586">
        <f t="shared" si="1"/>
        <v>696.01896595864253</v>
      </c>
      <c r="S19" s="587">
        <f t="shared" si="1"/>
        <v>1255.8061734914729</v>
      </c>
      <c r="T19" s="587">
        <f t="shared" si="1"/>
        <v>1551.025524538991</v>
      </c>
      <c r="U19" s="587">
        <f t="shared" si="1"/>
        <v>2090.0352842730235</v>
      </c>
      <c r="V19" s="587">
        <f t="shared" si="1"/>
        <v>2472.9390878253807</v>
      </c>
      <c r="W19" s="587">
        <f t="shared" si="1"/>
        <v>3103.5310660049599</v>
      </c>
      <c r="X19" s="587">
        <f t="shared" si="1"/>
        <v>3446.3502790769635</v>
      </c>
      <c r="Y19" s="588">
        <f t="shared" si="1"/>
        <v>3882.4095188633478</v>
      </c>
      <c r="Z19" s="586">
        <f t="shared" si="1"/>
        <v>864.67799773816228</v>
      </c>
      <c r="AA19" s="587">
        <f t="shared" si="1"/>
        <v>1543.5094605278091</v>
      </c>
      <c r="AB19" s="587">
        <f t="shared" si="1"/>
        <v>1886.0130132999682</v>
      </c>
      <c r="AC19" s="587">
        <f t="shared" si="1"/>
        <v>2577.0027136525341</v>
      </c>
      <c r="AD19" s="587">
        <f t="shared" si="1"/>
        <v>2945.0435707434422</v>
      </c>
      <c r="AE19" s="587">
        <f t="shared" si="1"/>
        <v>3656.2768227342476</v>
      </c>
      <c r="AF19" s="587">
        <f t="shared" si="1"/>
        <v>3986.9461048876738</v>
      </c>
      <c r="AG19" s="589">
        <f t="shared" si="1"/>
        <v>4517.6419681179414</v>
      </c>
    </row>
    <row r="20" spans="1:33" x14ac:dyDescent="0.2">
      <c r="A20" s="517">
        <v>1800</v>
      </c>
      <c r="B20" s="518">
        <f t="shared" si="0"/>
        <v>363.8878631800622</v>
      </c>
      <c r="C20" s="590">
        <f t="shared" si="0"/>
        <v>717.27008505702645</v>
      </c>
      <c r="D20" s="590">
        <f t="shared" si="0"/>
        <v>886.87088514582604</v>
      </c>
      <c r="E20" s="590">
        <f t="shared" si="0"/>
        <v>1122.5774511029369</v>
      </c>
      <c r="F20" s="583">
        <f t="shared" si="0"/>
        <v>1370.5728696185201</v>
      </c>
      <c r="G20" s="583">
        <f t="shared" si="0"/>
        <v>1610.2357465973541</v>
      </c>
      <c r="H20" s="583">
        <f t="shared" si="0"/>
        <v>1676.9824489153268</v>
      </c>
      <c r="I20" s="584">
        <f t="shared" si="0"/>
        <v>1740.7623511629386</v>
      </c>
      <c r="J20" s="518">
        <f t="shared" si="0"/>
        <v>571.22744285189435</v>
      </c>
      <c r="K20" s="590">
        <f t="shared" si="0"/>
        <v>1082.774810058701</v>
      </c>
      <c r="L20" s="590">
        <f t="shared" si="0"/>
        <v>1346.2894284193208</v>
      </c>
      <c r="M20" s="590">
        <f t="shared" si="0"/>
        <v>1777.1267736700711</v>
      </c>
      <c r="N20" s="583">
        <f t="shared" si="0"/>
        <v>2022.9563582654366</v>
      </c>
      <c r="O20" s="583">
        <f t="shared" si="0"/>
        <v>2457.292017475309</v>
      </c>
      <c r="P20" s="583">
        <f t="shared" si="0"/>
        <v>2575.9875709769981</v>
      </c>
      <c r="Q20" s="585">
        <f t="shared" si="0"/>
        <v>2809.2329001934245</v>
      </c>
      <c r="R20" s="586">
        <f t="shared" si="1"/>
        <v>783.02133670347291</v>
      </c>
      <c r="S20" s="587">
        <f t="shared" si="1"/>
        <v>1412.7819451779071</v>
      </c>
      <c r="T20" s="587">
        <f t="shared" si="1"/>
        <v>1744.9037151063651</v>
      </c>
      <c r="U20" s="587">
        <f t="shared" si="1"/>
        <v>2351.2896948071511</v>
      </c>
      <c r="V20" s="587">
        <f t="shared" si="1"/>
        <v>2782.0564738035537</v>
      </c>
      <c r="W20" s="587">
        <f t="shared" si="1"/>
        <v>3491.4724492555802</v>
      </c>
      <c r="X20" s="587">
        <f t="shared" si="1"/>
        <v>3877.1440639615844</v>
      </c>
      <c r="Y20" s="588">
        <f t="shared" si="1"/>
        <v>4367.7107087212671</v>
      </c>
      <c r="Z20" s="586">
        <f t="shared" si="1"/>
        <v>972.76274745543242</v>
      </c>
      <c r="AA20" s="587">
        <f t="shared" si="1"/>
        <v>1736.4481430937851</v>
      </c>
      <c r="AB20" s="587">
        <f t="shared" si="1"/>
        <v>2121.7646399624646</v>
      </c>
      <c r="AC20" s="587">
        <f t="shared" si="1"/>
        <v>2899.1280528591005</v>
      </c>
      <c r="AD20" s="587">
        <f t="shared" si="1"/>
        <v>3313.1740170863727</v>
      </c>
      <c r="AE20" s="587">
        <f t="shared" si="1"/>
        <v>4113.3114255760293</v>
      </c>
      <c r="AF20" s="587">
        <f t="shared" si="1"/>
        <v>4485.3143679986333</v>
      </c>
      <c r="AG20" s="589">
        <f t="shared" si="1"/>
        <v>5082.3472141326847</v>
      </c>
    </row>
    <row r="21" spans="1:33" x14ac:dyDescent="0.2">
      <c r="A21" s="517">
        <v>2000</v>
      </c>
      <c r="B21" s="518">
        <f t="shared" si="0"/>
        <v>404.3198479778469</v>
      </c>
      <c r="C21" s="590">
        <f t="shared" si="0"/>
        <v>796.96676117447385</v>
      </c>
      <c r="D21" s="590">
        <f t="shared" si="0"/>
        <v>985.41209460647337</v>
      </c>
      <c r="E21" s="590">
        <f t="shared" si="0"/>
        <v>1247.3082790032634</v>
      </c>
      <c r="F21" s="583">
        <f t="shared" si="0"/>
        <v>1522.8587440205779</v>
      </c>
      <c r="G21" s="583">
        <f t="shared" si="0"/>
        <v>1789.1508295526157</v>
      </c>
      <c r="H21" s="583">
        <f t="shared" si="0"/>
        <v>1863.3138321281408</v>
      </c>
      <c r="I21" s="584">
        <f t="shared" si="0"/>
        <v>1934.1803901810426</v>
      </c>
      <c r="J21" s="518">
        <f t="shared" si="0"/>
        <v>634.6971587243271</v>
      </c>
      <c r="K21" s="590">
        <f t="shared" si="0"/>
        <v>1203.0831222874456</v>
      </c>
      <c r="L21" s="590">
        <f t="shared" si="0"/>
        <v>1495.8771426881344</v>
      </c>
      <c r="M21" s="590">
        <f t="shared" si="0"/>
        <v>1974.5853040778568</v>
      </c>
      <c r="N21" s="583">
        <f t="shared" si="0"/>
        <v>2247.7292869615962</v>
      </c>
      <c r="O21" s="583">
        <f t="shared" si="0"/>
        <v>2730.3244638614547</v>
      </c>
      <c r="P21" s="583">
        <f t="shared" si="0"/>
        <v>2862.208412196665</v>
      </c>
      <c r="Q21" s="585">
        <f t="shared" si="0"/>
        <v>3121.3698891038052</v>
      </c>
      <c r="R21" s="586">
        <f t="shared" si="1"/>
        <v>870.02370744830318</v>
      </c>
      <c r="S21" s="587">
        <f t="shared" si="1"/>
        <v>1569.7577168643413</v>
      </c>
      <c r="T21" s="587">
        <f t="shared" si="1"/>
        <v>1938.7819056737389</v>
      </c>
      <c r="U21" s="587">
        <f t="shared" si="1"/>
        <v>2612.5441053412792</v>
      </c>
      <c r="V21" s="587">
        <f t="shared" si="1"/>
        <v>3091.1738597817262</v>
      </c>
      <c r="W21" s="587">
        <f t="shared" si="1"/>
        <v>3879.4138325062004</v>
      </c>
      <c r="X21" s="587">
        <f t="shared" si="1"/>
        <v>4307.9378488462044</v>
      </c>
      <c r="Y21" s="588">
        <f t="shared" si="1"/>
        <v>4853.0118985791851</v>
      </c>
      <c r="Z21" s="586">
        <f t="shared" si="1"/>
        <v>1080.8474971727028</v>
      </c>
      <c r="AA21" s="587">
        <f t="shared" si="1"/>
        <v>1929.3868256597614</v>
      </c>
      <c r="AB21" s="587">
        <f t="shared" si="1"/>
        <v>2357.5162666249603</v>
      </c>
      <c r="AC21" s="587">
        <f t="shared" si="1"/>
        <v>3221.2533920656674</v>
      </c>
      <c r="AD21" s="587">
        <f t="shared" si="1"/>
        <v>3681.3044634293028</v>
      </c>
      <c r="AE21" s="587">
        <f t="shared" si="1"/>
        <v>4570.34602841781</v>
      </c>
      <c r="AF21" s="587">
        <f t="shared" si="1"/>
        <v>4983.6826311095929</v>
      </c>
      <c r="AG21" s="589">
        <f t="shared" si="1"/>
        <v>5647.0524601474272</v>
      </c>
    </row>
    <row r="22" spans="1:33" x14ac:dyDescent="0.2">
      <c r="A22" s="517">
        <v>2200</v>
      </c>
      <c r="B22" s="518">
        <f t="shared" si="0"/>
        <v>444.75183277563156</v>
      </c>
      <c r="C22" s="590">
        <f t="shared" si="0"/>
        <v>876.66343729192113</v>
      </c>
      <c r="D22" s="590">
        <f t="shared" si="0"/>
        <v>1083.9533040671206</v>
      </c>
      <c r="E22" s="590">
        <f t="shared" si="0"/>
        <v>1372.0391069035898</v>
      </c>
      <c r="F22" s="583">
        <f t="shared" si="0"/>
        <v>1675.1446184226356</v>
      </c>
      <c r="G22" s="583">
        <f t="shared" si="0"/>
        <v>1968.0659125078773</v>
      </c>
      <c r="H22" s="583">
        <f t="shared" si="0"/>
        <v>2049.6452153409546</v>
      </c>
      <c r="I22" s="584">
        <f t="shared" si="0"/>
        <v>2127.5984291991467</v>
      </c>
      <c r="J22" s="518">
        <f t="shared" si="0"/>
        <v>698.16687459675984</v>
      </c>
      <c r="K22" s="590">
        <f t="shared" si="0"/>
        <v>1323.3914345161902</v>
      </c>
      <c r="L22" s="590">
        <f t="shared" si="0"/>
        <v>1645.4648569569479</v>
      </c>
      <c r="M22" s="590">
        <f t="shared" si="0"/>
        <v>2172.0438344856425</v>
      </c>
      <c r="N22" s="583">
        <f t="shared" si="0"/>
        <v>2472.5022156577561</v>
      </c>
      <c r="O22" s="583">
        <f t="shared" si="0"/>
        <v>3003.3569102475999</v>
      </c>
      <c r="P22" s="583">
        <f t="shared" si="0"/>
        <v>3148.4292534163314</v>
      </c>
      <c r="Q22" s="585">
        <f t="shared" si="0"/>
        <v>3433.506878014186</v>
      </c>
      <c r="R22" s="586">
        <f t="shared" si="1"/>
        <v>957.02607819313346</v>
      </c>
      <c r="S22" s="587">
        <f t="shared" si="1"/>
        <v>1726.7334885507753</v>
      </c>
      <c r="T22" s="587">
        <f t="shared" si="1"/>
        <v>2132.6600962411126</v>
      </c>
      <c r="U22" s="587">
        <f t="shared" si="1"/>
        <v>2873.7985158754072</v>
      </c>
      <c r="V22" s="587">
        <f t="shared" si="1"/>
        <v>3400.2912457598986</v>
      </c>
      <c r="W22" s="587">
        <f t="shared" si="1"/>
        <v>4267.3552157568201</v>
      </c>
      <c r="X22" s="587">
        <f t="shared" si="1"/>
        <v>4738.7316337308248</v>
      </c>
      <c r="Y22" s="588">
        <f t="shared" si="1"/>
        <v>5338.313088437103</v>
      </c>
      <c r="Z22" s="586">
        <f t="shared" si="1"/>
        <v>1188.9322468899732</v>
      </c>
      <c r="AA22" s="587">
        <f t="shared" si="1"/>
        <v>2122.3255082257374</v>
      </c>
      <c r="AB22" s="587">
        <f t="shared" si="1"/>
        <v>2593.267893287456</v>
      </c>
      <c r="AC22" s="587">
        <f t="shared" si="1"/>
        <v>3543.3787312722338</v>
      </c>
      <c r="AD22" s="587">
        <f t="shared" si="1"/>
        <v>4049.4349097722329</v>
      </c>
      <c r="AE22" s="587">
        <f t="shared" si="1"/>
        <v>5027.3806312595907</v>
      </c>
      <c r="AF22" s="587">
        <f t="shared" si="1"/>
        <v>5482.0508942205515</v>
      </c>
      <c r="AG22" s="589">
        <f t="shared" si="1"/>
        <v>6211.7577061621696</v>
      </c>
    </row>
    <row r="23" spans="1:33" x14ac:dyDescent="0.2">
      <c r="A23" s="517">
        <v>2400</v>
      </c>
      <c r="B23" s="518">
        <f t="shared" si="0"/>
        <v>485.18381757341626</v>
      </c>
      <c r="C23" s="590">
        <f t="shared" si="0"/>
        <v>956.36011340936864</v>
      </c>
      <c r="D23" s="590">
        <f t="shared" si="0"/>
        <v>1182.4945135277678</v>
      </c>
      <c r="E23" s="590">
        <f t="shared" si="0"/>
        <v>1496.7699348039162</v>
      </c>
      <c r="F23" s="583">
        <f t="shared" si="0"/>
        <v>1827.4304928246934</v>
      </c>
      <c r="G23" s="583">
        <f t="shared" si="0"/>
        <v>2146.9809954631387</v>
      </c>
      <c r="H23" s="583">
        <f t="shared" si="0"/>
        <v>2235.9765985537692</v>
      </c>
      <c r="I23" s="584"/>
      <c r="J23" s="518">
        <f t="shared" si="0"/>
        <v>761.63659046919258</v>
      </c>
      <c r="K23" s="590">
        <f t="shared" si="0"/>
        <v>1443.6997467449348</v>
      </c>
      <c r="L23" s="590">
        <f t="shared" si="0"/>
        <v>1795.0525712257611</v>
      </c>
      <c r="M23" s="590">
        <f t="shared" si="0"/>
        <v>2369.5023648934284</v>
      </c>
      <c r="N23" s="583">
        <f t="shared" si="0"/>
        <v>2697.2751443539159</v>
      </c>
      <c r="O23" s="583">
        <f t="shared" si="0"/>
        <v>3276.3893566337451</v>
      </c>
      <c r="P23" s="583">
        <f t="shared" si="0"/>
        <v>3434.6500946359979</v>
      </c>
      <c r="Q23" s="585"/>
      <c r="R23" s="586">
        <f t="shared" si="1"/>
        <v>1044.0284489379637</v>
      </c>
      <c r="S23" s="587">
        <f t="shared" si="1"/>
        <v>1883.7092602372095</v>
      </c>
      <c r="T23" s="587">
        <f t="shared" si="1"/>
        <v>2326.5382868084866</v>
      </c>
      <c r="U23" s="587">
        <f t="shared" si="1"/>
        <v>3135.0529264095348</v>
      </c>
      <c r="V23" s="587">
        <f t="shared" si="1"/>
        <v>3709.4086317380716</v>
      </c>
      <c r="W23" s="587">
        <f t="shared" si="1"/>
        <v>4655.2965990074408</v>
      </c>
      <c r="X23" s="587">
        <f t="shared" si="1"/>
        <v>5169.5254186154461</v>
      </c>
      <c r="Y23" s="588"/>
      <c r="Z23" s="586">
        <f t="shared" si="1"/>
        <v>1297.0169966072433</v>
      </c>
      <c r="AA23" s="587">
        <f t="shared" si="1"/>
        <v>2315.2641907917136</v>
      </c>
      <c r="AB23" s="587">
        <f t="shared" si="1"/>
        <v>2829.0195199499522</v>
      </c>
      <c r="AC23" s="587">
        <f t="shared" si="1"/>
        <v>3865.5040704788007</v>
      </c>
      <c r="AD23" s="587">
        <f t="shared" si="1"/>
        <v>4417.565356115163</v>
      </c>
      <c r="AE23" s="587">
        <f t="shared" si="1"/>
        <v>5484.4152341013723</v>
      </c>
      <c r="AF23" s="587">
        <f t="shared" si="1"/>
        <v>5980.4191573315111</v>
      </c>
      <c r="AG23" s="589"/>
    </row>
    <row r="24" spans="1:33" x14ac:dyDescent="0.2">
      <c r="A24" s="517">
        <v>2600</v>
      </c>
      <c r="B24" s="518">
        <f t="shared" si="0"/>
        <v>525.61580237120097</v>
      </c>
      <c r="C24" s="590">
        <f t="shared" si="0"/>
        <v>1036.0567895268161</v>
      </c>
      <c r="D24" s="590">
        <f t="shared" si="0"/>
        <v>1281.0357229884155</v>
      </c>
      <c r="E24" s="590">
        <f t="shared" si="0"/>
        <v>1621.5007627042423</v>
      </c>
      <c r="F24" s="583">
        <f t="shared" si="0"/>
        <v>1979.7163672267513</v>
      </c>
      <c r="G24" s="583">
        <f t="shared" si="0"/>
        <v>2325.8960784184005</v>
      </c>
      <c r="H24" s="583">
        <f t="shared" si="0"/>
        <v>2422.307981766583</v>
      </c>
      <c r="I24" s="584"/>
      <c r="J24" s="518">
        <f t="shared" si="0"/>
        <v>825.10630634162521</v>
      </c>
      <c r="K24" s="590">
        <f t="shared" si="0"/>
        <v>1564.0080589736792</v>
      </c>
      <c r="L24" s="590">
        <f t="shared" si="0"/>
        <v>1944.6402854945745</v>
      </c>
      <c r="M24" s="590">
        <f t="shared" si="0"/>
        <v>2566.9608953012139</v>
      </c>
      <c r="N24" s="583">
        <f t="shared" si="0"/>
        <v>2922.0480730500749</v>
      </c>
      <c r="O24" s="583">
        <f t="shared" si="0"/>
        <v>3549.4218030198908</v>
      </c>
      <c r="P24" s="583">
        <f t="shared" si="0"/>
        <v>3720.8709358556644</v>
      </c>
      <c r="Q24" s="585"/>
      <c r="R24" s="586">
        <f t="shared" si="1"/>
        <v>1131.0308196827943</v>
      </c>
      <c r="S24" s="587">
        <f t="shared" si="1"/>
        <v>2040.6850319236439</v>
      </c>
      <c r="T24" s="587">
        <f t="shared" si="1"/>
        <v>2520.4164773758607</v>
      </c>
      <c r="U24" s="587">
        <f t="shared" si="1"/>
        <v>3396.3073369436629</v>
      </c>
      <c r="V24" s="587">
        <f t="shared" si="1"/>
        <v>4018.5260177162445</v>
      </c>
      <c r="W24" s="587">
        <f t="shared" si="1"/>
        <v>5043.2379822580606</v>
      </c>
      <c r="X24" s="587">
        <f t="shared" si="1"/>
        <v>5600.3192035000657</v>
      </c>
      <c r="Y24" s="588"/>
      <c r="Z24" s="586">
        <f t="shared" si="1"/>
        <v>1405.1017463245137</v>
      </c>
      <c r="AA24" s="587">
        <f t="shared" si="1"/>
        <v>2508.2028733576894</v>
      </c>
      <c r="AB24" s="587">
        <f t="shared" si="1"/>
        <v>3064.7711466124483</v>
      </c>
      <c r="AC24" s="587">
        <f t="shared" si="1"/>
        <v>4187.629409685368</v>
      </c>
      <c r="AD24" s="587">
        <f t="shared" si="1"/>
        <v>4785.6958024580936</v>
      </c>
      <c r="AE24" s="587">
        <f t="shared" si="1"/>
        <v>5941.4498369431531</v>
      </c>
      <c r="AF24" s="587">
        <f t="shared" si="1"/>
        <v>6478.7874204424706</v>
      </c>
      <c r="AG24" s="589"/>
    </row>
    <row r="25" spans="1:33" x14ac:dyDescent="0.2">
      <c r="A25" s="517">
        <v>2800</v>
      </c>
      <c r="B25" s="518">
        <f t="shared" si="0"/>
        <v>566.04778716898568</v>
      </c>
      <c r="C25" s="590">
        <f t="shared" si="0"/>
        <v>1115.7534656442633</v>
      </c>
      <c r="D25" s="590">
        <f t="shared" si="0"/>
        <v>1379.5769324490627</v>
      </c>
      <c r="E25" s="590">
        <f t="shared" si="0"/>
        <v>1746.2315906045685</v>
      </c>
      <c r="F25" s="583">
        <f t="shared" si="0"/>
        <v>2132.0022416288089</v>
      </c>
      <c r="G25" s="583">
        <f t="shared" si="0"/>
        <v>2504.8111613736619</v>
      </c>
      <c r="H25" s="583">
        <f t="shared" si="0"/>
        <v>2608.6393649793972</v>
      </c>
      <c r="I25" s="584"/>
      <c r="J25" s="518">
        <f t="shared" si="0"/>
        <v>888.57602221405796</v>
      </c>
      <c r="K25" s="590">
        <f t="shared" si="0"/>
        <v>1684.3163712024236</v>
      </c>
      <c r="L25" s="590">
        <f t="shared" si="0"/>
        <v>2094.2279997633882</v>
      </c>
      <c r="M25" s="590">
        <f t="shared" si="0"/>
        <v>2764.4194257089994</v>
      </c>
      <c r="N25" s="583">
        <f t="shared" si="0"/>
        <v>3146.8210017462347</v>
      </c>
      <c r="O25" s="583">
        <f t="shared" si="0"/>
        <v>3822.4542494060361</v>
      </c>
      <c r="P25" s="583">
        <f t="shared" si="0"/>
        <v>4007.0917770753313</v>
      </c>
      <c r="Q25" s="585"/>
      <c r="R25" s="586">
        <f t="shared" si="1"/>
        <v>1218.0331904276245</v>
      </c>
      <c r="S25" s="587">
        <f t="shared" si="1"/>
        <v>2197.6608036100779</v>
      </c>
      <c r="T25" s="587">
        <f t="shared" si="1"/>
        <v>2714.2946679432343</v>
      </c>
      <c r="U25" s="587">
        <f t="shared" si="1"/>
        <v>3657.561747477791</v>
      </c>
      <c r="V25" s="587">
        <f t="shared" si="1"/>
        <v>4327.6434036944165</v>
      </c>
      <c r="W25" s="587">
        <f t="shared" si="1"/>
        <v>5431.1793655086803</v>
      </c>
      <c r="X25" s="587">
        <f t="shared" si="1"/>
        <v>6031.112988384687</v>
      </c>
      <c r="Y25" s="588"/>
      <c r="Z25" s="586">
        <f t="shared" si="1"/>
        <v>1513.1864960417838</v>
      </c>
      <c r="AA25" s="587">
        <f t="shared" si="1"/>
        <v>2701.1415559236657</v>
      </c>
      <c r="AB25" s="587">
        <f t="shared" si="1"/>
        <v>3300.5227732749445</v>
      </c>
      <c r="AC25" s="587">
        <f t="shared" si="1"/>
        <v>4509.7547488919336</v>
      </c>
      <c r="AD25" s="587">
        <f t="shared" si="1"/>
        <v>5153.8262488010241</v>
      </c>
      <c r="AE25" s="587">
        <f t="shared" si="1"/>
        <v>6398.4844397849347</v>
      </c>
      <c r="AF25" s="587">
        <f t="shared" si="1"/>
        <v>6977.1556835534302</v>
      </c>
      <c r="AG25" s="589"/>
    </row>
    <row r="26" spans="1:33" x14ac:dyDescent="0.2">
      <c r="A26" s="517">
        <v>3000</v>
      </c>
      <c r="B26" s="518">
        <f t="shared" ref="B26:G31" si="2">B$36*$A26/1000*POWER((($D$5-$M$5)/LN(($D$5-$U$5)/($M$5-$U$5))/49.833),B$37)</f>
        <v>606.47977196677027</v>
      </c>
      <c r="C26" s="590">
        <f t="shared" si="2"/>
        <v>1195.4501417617107</v>
      </c>
      <c r="D26" s="590">
        <f t="shared" si="2"/>
        <v>1478.1181419097099</v>
      </c>
      <c r="E26" s="590">
        <f t="shared" si="2"/>
        <v>1870.9624185048949</v>
      </c>
      <c r="F26" s="583">
        <f t="shared" si="2"/>
        <v>2284.2881160308671</v>
      </c>
      <c r="G26" s="583">
        <f t="shared" si="2"/>
        <v>2683.7262443289237</v>
      </c>
      <c r="H26" s="583"/>
      <c r="I26" s="584"/>
      <c r="J26" s="518">
        <f t="shared" ref="J26:O31" si="3">J$36*$A26/1000*POWER((($D$5-$M$5)/LN(($D$5-$U$5)/($M$5-$U$5))/49.833),J$37)</f>
        <v>952.0457380864907</v>
      </c>
      <c r="K26" s="590">
        <f t="shared" si="3"/>
        <v>1804.6246834311683</v>
      </c>
      <c r="L26" s="590">
        <f t="shared" si="3"/>
        <v>2243.8157140322014</v>
      </c>
      <c r="M26" s="590">
        <f t="shared" si="3"/>
        <v>2961.8779561167853</v>
      </c>
      <c r="N26" s="583">
        <f t="shared" si="3"/>
        <v>3371.5939304423946</v>
      </c>
      <c r="O26" s="583">
        <f t="shared" si="3"/>
        <v>4095.4866957921818</v>
      </c>
      <c r="P26" s="583"/>
      <c r="Q26" s="585"/>
      <c r="R26" s="586">
        <f t="shared" ref="R26:W31" si="4">R$36*$A26/1000*POWER((($D$5-$M$5)/LN(($D$5-$U$5)/($M$5-$U$5))/49.833),R$37)</f>
        <v>1305.0355611724549</v>
      </c>
      <c r="S26" s="587">
        <f t="shared" si="4"/>
        <v>2354.6365752965121</v>
      </c>
      <c r="T26" s="587">
        <f t="shared" si="4"/>
        <v>2908.1728585106084</v>
      </c>
      <c r="U26" s="587">
        <f t="shared" si="4"/>
        <v>3918.816158011919</v>
      </c>
      <c r="V26" s="587">
        <f t="shared" si="4"/>
        <v>4636.7607896725895</v>
      </c>
      <c r="W26" s="587">
        <f t="shared" si="4"/>
        <v>5819.1207487593001</v>
      </c>
      <c r="X26" s="587"/>
      <c r="Y26" s="588"/>
      <c r="Z26" s="586">
        <f t="shared" ref="Z26:AE31" si="5">Z$36*$A26/1000*POWER((($D$5-$M$5)/LN(($D$5-$U$5)/($M$5-$U$5))/49.833),Z$37)</f>
        <v>1621.2712457590542</v>
      </c>
      <c r="AA26" s="587">
        <f t="shared" si="5"/>
        <v>2894.0802384896419</v>
      </c>
      <c r="AB26" s="587">
        <f t="shared" si="5"/>
        <v>3536.2743999374402</v>
      </c>
      <c r="AC26" s="587">
        <f t="shared" si="5"/>
        <v>4831.8800880985009</v>
      </c>
      <c r="AD26" s="587">
        <f t="shared" si="5"/>
        <v>5521.9566951439538</v>
      </c>
      <c r="AE26" s="587">
        <f t="shared" si="5"/>
        <v>6855.5190426267154</v>
      </c>
      <c r="AF26" s="587"/>
      <c r="AG26" s="589"/>
    </row>
    <row r="27" spans="1:33" x14ac:dyDescent="0.2">
      <c r="A27" s="517">
        <v>3200</v>
      </c>
      <c r="B27" s="518">
        <f t="shared" si="2"/>
        <v>646.91175676455498</v>
      </c>
      <c r="C27" s="590">
        <f t="shared" si="2"/>
        <v>1275.1468178791581</v>
      </c>
      <c r="D27" s="590">
        <f t="shared" si="2"/>
        <v>1576.6593513703572</v>
      </c>
      <c r="E27" s="590">
        <f t="shared" si="2"/>
        <v>1995.6932464052211</v>
      </c>
      <c r="F27" s="583">
        <f t="shared" si="2"/>
        <v>2436.5739904329248</v>
      </c>
      <c r="G27" s="583"/>
      <c r="H27" s="583"/>
      <c r="I27" s="584"/>
      <c r="J27" s="518">
        <f t="shared" si="3"/>
        <v>1015.5154539589233</v>
      </c>
      <c r="K27" s="590">
        <f t="shared" si="3"/>
        <v>1924.9329956599126</v>
      </c>
      <c r="L27" s="590">
        <f t="shared" si="3"/>
        <v>2393.4034283010151</v>
      </c>
      <c r="M27" s="590">
        <f t="shared" si="3"/>
        <v>3159.3364865245708</v>
      </c>
      <c r="N27" s="583">
        <f t="shared" si="3"/>
        <v>3596.366859138554</v>
      </c>
      <c r="O27" s="583"/>
      <c r="P27" s="583"/>
      <c r="Q27" s="585"/>
      <c r="R27" s="586">
        <f t="shared" si="4"/>
        <v>1392.0379319172851</v>
      </c>
      <c r="S27" s="587">
        <f t="shared" si="4"/>
        <v>2511.6123469829458</v>
      </c>
      <c r="T27" s="587">
        <f t="shared" si="4"/>
        <v>3102.051049077982</v>
      </c>
      <c r="U27" s="587">
        <f t="shared" si="4"/>
        <v>4180.0705685460471</v>
      </c>
      <c r="V27" s="587">
        <f t="shared" si="4"/>
        <v>4945.8781756507615</v>
      </c>
      <c r="W27" s="587"/>
      <c r="X27" s="587"/>
      <c r="Y27" s="588"/>
      <c r="Z27" s="586">
        <f t="shared" si="5"/>
        <v>1729.3559954763246</v>
      </c>
      <c r="AA27" s="587">
        <f t="shared" si="5"/>
        <v>3087.0189210556182</v>
      </c>
      <c r="AB27" s="587">
        <f t="shared" si="5"/>
        <v>3772.0260265999364</v>
      </c>
      <c r="AC27" s="587">
        <f t="shared" si="5"/>
        <v>5154.0054273050682</v>
      </c>
      <c r="AD27" s="587">
        <f t="shared" si="5"/>
        <v>5890.0871414868843</v>
      </c>
      <c r="AE27" s="587"/>
      <c r="AF27" s="587"/>
      <c r="AG27" s="589"/>
    </row>
    <row r="28" spans="1:33" x14ac:dyDescent="0.2">
      <c r="A28" s="517">
        <v>3400</v>
      </c>
      <c r="B28" s="518">
        <f t="shared" si="2"/>
        <v>687.34374156233969</v>
      </c>
      <c r="C28" s="590">
        <f t="shared" si="2"/>
        <v>1354.8434939966055</v>
      </c>
      <c r="D28" s="590">
        <f t="shared" si="2"/>
        <v>1675.2005608310046</v>
      </c>
      <c r="E28" s="590">
        <f t="shared" si="2"/>
        <v>2120.4240743055479</v>
      </c>
      <c r="F28" s="583">
        <f t="shared" si="2"/>
        <v>2588.8598648349825</v>
      </c>
      <c r="G28" s="591"/>
      <c r="H28" s="583"/>
      <c r="I28" s="584"/>
      <c r="J28" s="518">
        <f t="shared" si="3"/>
        <v>1078.9851698313562</v>
      </c>
      <c r="K28" s="590">
        <f t="shared" si="3"/>
        <v>2045.2413078886575</v>
      </c>
      <c r="L28" s="590">
        <f t="shared" si="3"/>
        <v>2542.9911425698288</v>
      </c>
      <c r="M28" s="590">
        <f t="shared" si="3"/>
        <v>3356.7950169323567</v>
      </c>
      <c r="N28" s="583">
        <f t="shared" si="3"/>
        <v>3821.1397878347138</v>
      </c>
      <c r="O28" s="591"/>
      <c r="P28" s="591"/>
      <c r="Q28" s="585"/>
      <c r="R28" s="586">
        <f t="shared" si="4"/>
        <v>1479.0403026621154</v>
      </c>
      <c r="S28" s="587">
        <f t="shared" si="4"/>
        <v>2668.58811866938</v>
      </c>
      <c r="T28" s="587">
        <f t="shared" si="4"/>
        <v>3295.9292396453561</v>
      </c>
      <c r="U28" s="587">
        <f t="shared" si="4"/>
        <v>4441.3249790801747</v>
      </c>
      <c r="V28" s="587">
        <f t="shared" si="4"/>
        <v>5254.9955616289344</v>
      </c>
      <c r="W28" s="592"/>
      <c r="X28" s="592"/>
      <c r="Y28" s="585"/>
      <c r="Z28" s="586">
        <f t="shared" si="5"/>
        <v>1837.4407451935947</v>
      </c>
      <c r="AA28" s="587">
        <f t="shared" si="5"/>
        <v>3279.9576036215944</v>
      </c>
      <c r="AB28" s="587">
        <f t="shared" si="5"/>
        <v>4007.7776532624321</v>
      </c>
      <c r="AC28" s="587">
        <f t="shared" si="5"/>
        <v>5476.1307665116346</v>
      </c>
      <c r="AD28" s="587">
        <f t="shared" si="5"/>
        <v>6258.217587829814</v>
      </c>
      <c r="AE28" s="592"/>
      <c r="AF28" s="592"/>
      <c r="AG28" s="585"/>
    </row>
    <row r="29" spans="1:33" x14ac:dyDescent="0.2">
      <c r="A29" s="532">
        <v>3600</v>
      </c>
      <c r="B29" s="518">
        <f t="shared" si="2"/>
        <v>727.77572636012439</v>
      </c>
      <c r="C29" s="590">
        <f t="shared" si="2"/>
        <v>1434.5401701140529</v>
      </c>
      <c r="D29" s="590">
        <f t="shared" si="2"/>
        <v>1773.7417702916521</v>
      </c>
      <c r="E29" s="590">
        <f t="shared" si="2"/>
        <v>2245.1549022058739</v>
      </c>
      <c r="F29" s="583">
        <f t="shared" si="2"/>
        <v>2741.1457392370403</v>
      </c>
      <c r="G29" s="591"/>
      <c r="H29" s="591"/>
      <c r="I29" s="585"/>
      <c r="J29" s="518">
        <f t="shared" si="3"/>
        <v>1142.4548857037887</v>
      </c>
      <c r="K29" s="590">
        <f t="shared" si="3"/>
        <v>2165.5496201174019</v>
      </c>
      <c r="L29" s="590">
        <f t="shared" si="3"/>
        <v>2692.5788568386415</v>
      </c>
      <c r="M29" s="590">
        <f t="shared" si="3"/>
        <v>3554.2535473401422</v>
      </c>
      <c r="N29" s="583">
        <f t="shared" si="3"/>
        <v>4045.9127165308732</v>
      </c>
      <c r="O29" s="591"/>
      <c r="P29" s="591"/>
      <c r="Q29" s="585"/>
      <c r="R29" s="586">
        <f t="shared" si="4"/>
        <v>1566.0426734069458</v>
      </c>
      <c r="S29" s="587">
        <f t="shared" si="4"/>
        <v>2825.5638903558142</v>
      </c>
      <c r="T29" s="587">
        <f t="shared" si="4"/>
        <v>3489.8074302127302</v>
      </c>
      <c r="U29" s="587">
        <f t="shared" si="4"/>
        <v>4702.5793896143023</v>
      </c>
      <c r="V29" s="587">
        <f t="shared" si="4"/>
        <v>5564.1129476071073</v>
      </c>
      <c r="W29" s="592"/>
      <c r="X29" s="592"/>
      <c r="Y29" s="585"/>
      <c r="Z29" s="586">
        <f t="shared" si="5"/>
        <v>1945.5254949108648</v>
      </c>
      <c r="AA29" s="587">
        <f t="shared" si="5"/>
        <v>3472.8962861875702</v>
      </c>
      <c r="AB29" s="587">
        <f t="shared" si="5"/>
        <v>4243.5292799249291</v>
      </c>
      <c r="AC29" s="587">
        <f t="shared" si="5"/>
        <v>5798.2561057182011</v>
      </c>
      <c r="AD29" s="587">
        <f t="shared" si="5"/>
        <v>6626.3480341727454</v>
      </c>
      <c r="AE29" s="592"/>
      <c r="AF29" s="592"/>
      <c r="AG29" s="585"/>
    </row>
    <row r="30" spans="1:33" x14ac:dyDescent="0.2">
      <c r="A30" s="532">
        <v>3800</v>
      </c>
      <c r="B30" s="518">
        <f t="shared" si="2"/>
        <v>768.2077111579091</v>
      </c>
      <c r="C30" s="590">
        <f t="shared" si="2"/>
        <v>1514.2368462315003</v>
      </c>
      <c r="D30" s="590">
        <f t="shared" si="2"/>
        <v>1872.2829797522993</v>
      </c>
      <c r="E30" s="590">
        <f t="shared" si="2"/>
        <v>2369.8857301062003</v>
      </c>
      <c r="F30" s="583">
        <f t="shared" si="2"/>
        <v>2893.431613639098</v>
      </c>
      <c r="G30" s="591"/>
      <c r="H30" s="591"/>
      <c r="I30" s="585"/>
      <c r="J30" s="518">
        <f t="shared" si="3"/>
        <v>1205.9246015762217</v>
      </c>
      <c r="K30" s="590">
        <f t="shared" si="3"/>
        <v>2285.8579323461468</v>
      </c>
      <c r="L30" s="590">
        <f t="shared" si="3"/>
        <v>2842.1665711074552</v>
      </c>
      <c r="M30" s="590">
        <f t="shared" si="3"/>
        <v>3751.7120777479281</v>
      </c>
      <c r="N30" s="583">
        <f t="shared" si="3"/>
        <v>4270.6856452270331</v>
      </c>
      <c r="O30" s="591"/>
      <c r="P30" s="591"/>
      <c r="Q30" s="585"/>
      <c r="R30" s="586">
        <f t="shared" si="4"/>
        <v>1653.0450441517762</v>
      </c>
      <c r="S30" s="587">
        <f t="shared" si="4"/>
        <v>2982.5396620422484</v>
      </c>
      <c r="T30" s="587">
        <f t="shared" si="4"/>
        <v>3683.6856207801038</v>
      </c>
      <c r="U30" s="587">
        <f t="shared" si="4"/>
        <v>4963.8338001484308</v>
      </c>
      <c r="V30" s="587">
        <f t="shared" si="4"/>
        <v>5873.2303335852803</v>
      </c>
      <c r="W30" s="592"/>
      <c r="X30" s="592"/>
      <c r="Y30" s="585"/>
      <c r="Z30" s="586">
        <f t="shared" si="5"/>
        <v>2053.6102446281352</v>
      </c>
      <c r="AA30" s="587">
        <f t="shared" si="5"/>
        <v>3665.8349687535465</v>
      </c>
      <c r="AB30" s="587">
        <f t="shared" si="5"/>
        <v>4479.2809065874244</v>
      </c>
      <c r="AC30" s="587">
        <f t="shared" si="5"/>
        <v>6120.3814449247675</v>
      </c>
      <c r="AD30" s="587">
        <f t="shared" si="5"/>
        <v>6994.4784805156751</v>
      </c>
      <c r="AE30" s="592"/>
      <c r="AF30" s="592"/>
      <c r="AG30" s="585"/>
    </row>
    <row r="31" spans="1:33" x14ac:dyDescent="0.2">
      <c r="A31" s="533">
        <v>4000</v>
      </c>
      <c r="B31" s="593">
        <f t="shared" si="2"/>
        <v>808.63969595569381</v>
      </c>
      <c r="C31" s="594">
        <f t="shared" si="2"/>
        <v>1593.9335223489477</v>
      </c>
      <c r="D31" s="594">
        <f t="shared" si="2"/>
        <v>1970.8241892129467</v>
      </c>
      <c r="E31" s="594">
        <f t="shared" si="2"/>
        <v>2494.6165580065267</v>
      </c>
      <c r="F31" s="595">
        <f t="shared" si="2"/>
        <v>3045.7174880411558</v>
      </c>
      <c r="G31" s="596"/>
      <c r="H31" s="596"/>
      <c r="I31" s="597"/>
      <c r="J31" s="593">
        <f t="shared" si="3"/>
        <v>1269.3943174486542</v>
      </c>
      <c r="K31" s="594">
        <f t="shared" si="3"/>
        <v>2406.1662445748912</v>
      </c>
      <c r="L31" s="594">
        <f t="shared" si="3"/>
        <v>2991.7542853762689</v>
      </c>
      <c r="M31" s="594">
        <f t="shared" si="3"/>
        <v>3949.1706081557136</v>
      </c>
      <c r="N31" s="595">
        <f t="shared" si="3"/>
        <v>4495.4585739231925</v>
      </c>
      <c r="O31" s="596"/>
      <c r="P31" s="596"/>
      <c r="Q31" s="597"/>
      <c r="R31" s="598">
        <f t="shared" si="4"/>
        <v>1740.0474148966064</v>
      </c>
      <c r="S31" s="595">
        <f t="shared" si="4"/>
        <v>3139.5154337286826</v>
      </c>
      <c r="T31" s="595">
        <f t="shared" si="4"/>
        <v>3877.5638113474779</v>
      </c>
      <c r="U31" s="595">
        <f t="shared" si="4"/>
        <v>5225.0882106825584</v>
      </c>
      <c r="V31" s="595">
        <f t="shared" si="4"/>
        <v>6182.3477195634523</v>
      </c>
      <c r="W31" s="596"/>
      <c r="X31" s="596"/>
      <c r="Y31" s="597"/>
      <c r="Z31" s="598">
        <f t="shared" si="5"/>
        <v>2161.6949943454056</v>
      </c>
      <c r="AA31" s="595">
        <f t="shared" si="5"/>
        <v>3858.7736513195227</v>
      </c>
      <c r="AB31" s="595">
        <f t="shared" si="5"/>
        <v>4715.0325332499206</v>
      </c>
      <c r="AC31" s="595">
        <f t="shared" si="5"/>
        <v>6442.5067841313348</v>
      </c>
      <c r="AD31" s="595">
        <f t="shared" si="5"/>
        <v>7362.6089268586056</v>
      </c>
      <c r="AE31" s="596"/>
      <c r="AF31" s="596"/>
      <c r="AG31" s="597"/>
    </row>
    <row r="32" spans="1:33" ht="5.0999999999999996" customHeight="1" x14ac:dyDescent="0.2">
      <c r="A32" s="503"/>
      <c r="B32" s="503"/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503"/>
      <c r="O32" s="503"/>
      <c r="P32" s="503"/>
      <c r="Q32" s="503"/>
      <c r="R32" s="503"/>
      <c r="S32" s="503"/>
      <c r="T32" s="503"/>
      <c r="U32" s="503"/>
      <c r="V32" s="503"/>
      <c r="W32" s="503"/>
      <c r="X32" s="503"/>
      <c r="Y32" s="503"/>
      <c r="Z32" s="503"/>
      <c r="AA32" s="503"/>
      <c r="AB32" s="503"/>
      <c r="AC32" s="503"/>
      <c r="AD32" s="503"/>
      <c r="AE32" s="503"/>
      <c r="AF32" s="503"/>
      <c r="AG32" s="503"/>
    </row>
    <row r="33" spans="1:33" x14ac:dyDescent="0.2">
      <c r="A33" s="541" t="s">
        <v>69</v>
      </c>
      <c r="B33" s="541"/>
      <c r="C33" s="541"/>
      <c r="D33" s="541"/>
      <c r="E33" s="541"/>
      <c r="F33" s="541"/>
      <c r="G33" s="541"/>
      <c r="H33" s="541"/>
      <c r="I33" s="541"/>
      <c r="J33" s="503"/>
      <c r="K33" s="503"/>
      <c r="L33" s="503"/>
      <c r="M33" s="503"/>
      <c r="N33" s="503"/>
      <c r="O33" s="503"/>
      <c r="P33" s="503"/>
      <c r="Q33" s="503"/>
      <c r="R33" s="503"/>
      <c r="S33" s="503"/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</row>
    <row r="34" spans="1:33" x14ac:dyDescent="0.2">
      <c r="A34" s="503"/>
      <c r="B34" s="503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3"/>
      <c r="S34" s="503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</row>
    <row r="35" spans="1:33" x14ac:dyDescent="0.2">
      <c r="A35" s="599"/>
      <c r="B35" s="599"/>
      <c r="C35" s="599"/>
      <c r="D35" s="599"/>
      <c r="E35" s="599"/>
      <c r="F35" s="599"/>
      <c r="G35" s="599"/>
      <c r="H35" s="599"/>
      <c r="I35" s="599"/>
      <c r="J35" s="599"/>
      <c r="K35" s="600"/>
      <c r="L35" s="600"/>
      <c r="M35" s="600"/>
      <c r="N35" s="600"/>
      <c r="O35" s="600"/>
      <c r="P35" s="600"/>
      <c r="Q35" s="600"/>
      <c r="R35" s="600"/>
      <c r="S35" s="600"/>
      <c r="T35" s="600"/>
      <c r="U35" s="600"/>
      <c r="V35" s="600"/>
      <c r="W35" s="600"/>
      <c r="X35" s="600"/>
      <c r="Y35" s="600"/>
      <c r="Z35" s="600"/>
      <c r="AA35" s="600"/>
      <c r="AB35" s="600"/>
      <c r="AC35" s="600"/>
      <c r="AD35" s="600"/>
      <c r="AE35" s="600"/>
      <c r="AF35" s="600"/>
      <c r="AG35" s="600"/>
    </row>
    <row r="36" spans="1:33" ht="9.75" customHeight="1" x14ac:dyDescent="0.2">
      <c r="A36" s="542" t="s">
        <v>31</v>
      </c>
      <c r="B36" s="543">
        <v>215</v>
      </c>
      <c r="C36" s="601">
        <v>424</v>
      </c>
      <c r="D36" s="601">
        <v>524</v>
      </c>
      <c r="E36" s="601">
        <v>661</v>
      </c>
      <c r="F36" s="601">
        <v>809</v>
      </c>
      <c r="G36" s="601">
        <v>950</v>
      </c>
      <c r="H36" s="602">
        <v>986</v>
      </c>
      <c r="I36" s="603">
        <v>1023</v>
      </c>
      <c r="J36" s="543">
        <v>338</v>
      </c>
      <c r="K36" s="544">
        <v>641</v>
      </c>
      <c r="L36" s="544">
        <v>797</v>
      </c>
      <c r="M36" s="544">
        <v>1050</v>
      </c>
      <c r="N36" s="545">
        <v>1197</v>
      </c>
      <c r="O36" s="545">
        <v>1454</v>
      </c>
      <c r="P36" s="545">
        <v>1522</v>
      </c>
      <c r="Q36" s="604">
        <v>1659</v>
      </c>
      <c r="R36" s="547">
        <v>464</v>
      </c>
      <c r="S36" s="548">
        <v>838</v>
      </c>
      <c r="T36" s="548">
        <v>1035</v>
      </c>
      <c r="U36" s="548">
        <v>1394</v>
      </c>
      <c r="V36" s="548">
        <v>1651</v>
      </c>
      <c r="W36" s="548">
        <v>2072</v>
      </c>
      <c r="X36" s="548">
        <v>2302</v>
      </c>
      <c r="Y36" s="549">
        <v>2592</v>
      </c>
      <c r="Z36" s="547">
        <v>577</v>
      </c>
      <c r="AA36" s="548">
        <v>1032</v>
      </c>
      <c r="AB36" s="548">
        <v>1261</v>
      </c>
      <c r="AC36" s="548">
        <v>1723</v>
      </c>
      <c r="AD36" s="548">
        <v>1971</v>
      </c>
      <c r="AE36" s="548">
        <v>2447</v>
      </c>
      <c r="AF36" s="548">
        <v>2667</v>
      </c>
      <c r="AG36" s="549">
        <v>3022</v>
      </c>
    </row>
    <row r="37" spans="1:33" ht="9.9499999999999993" customHeight="1" x14ac:dyDescent="0.2">
      <c r="A37" s="551" t="s">
        <v>32</v>
      </c>
      <c r="B37" s="552">
        <v>1.26</v>
      </c>
      <c r="C37" s="552">
        <v>1.27</v>
      </c>
      <c r="D37" s="552">
        <v>1.26</v>
      </c>
      <c r="E37" s="552">
        <v>1.19</v>
      </c>
      <c r="F37" s="552">
        <v>1.24</v>
      </c>
      <c r="G37" s="552">
        <v>1.23</v>
      </c>
      <c r="H37" s="552">
        <v>1.1599999999999999</v>
      </c>
      <c r="I37" s="552">
        <v>1.1499999999999999</v>
      </c>
      <c r="J37" s="552">
        <v>1.29</v>
      </c>
      <c r="K37" s="552">
        <v>1.3</v>
      </c>
      <c r="L37" s="552">
        <v>1.3</v>
      </c>
      <c r="M37" s="552">
        <v>1.26</v>
      </c>
      <c r="N37" s="552">
        <v>1.29</v>
      </c>
      <c r="O37" s="552">
        <v>1.29</v>
      </c>
      <c r="P37" s="552">
        <v>1.26</v>
      </c>
      <c r="Q37" s="552">
        <v>1.25</v>
      </c>
      <c r="R37" s="552">
        <v>1.32</v>
      </c>
      <c r="S37" s="552">
        <v>1.34</v>
      </c>
      <c r="T37" s="552">
        <v>1.34</v>
      </c>
      <c r="U37" s="552">
        <v>1.33</v>
      </c>
      <c r="V37" s="552">
        <v>1.35</v>
      </c>
      <c r="W37" s="552">
        <v>1.35</v>
      </c>
      <c r="X37" s="552">
        <v>1.36</v>
      </c>
      <c r="Y37" s="552">
        <v>1.35</v>
      </c>
      <c r="Z37" s="552">
        <v>1.34</v>
      </c>
      <c r="AA37" s="552">
        <v>1.38</v>
      </c>
      <c r="AB37" s="552">
        <v>1.38</v>
      </c>
      <c r="AC37" s="552">
        <v>1.38</v>
      </c>
      <c r="AD37" s="552">
        <v>1.4</v>
      </c>
      <c r="AE37" s="552">
        <v>1.4</v>
      </c>
      <c r="AF37" s="552">
        <v>1.39</v>
      </c>
      <c r="AG37" s="552">
        <v>1.39</v>
      </c>
    </row>
    <row r="39" spans="1:33" x14ac:dyDescent="0.2">
      <c r="A39" s="503"/>
      <c r="B39" s="503"/>
      <c r="C39" s="503"/>
      <c r="D39" s="503"/>
      <c r="E39" s="503"/>
      <c r="F39" s="503"/>
      <c r="G39" s="503"/>
      <c r="H39" s="503"/>
      <c r="I39" s="503"/>
      <c r="J39" s="503"/>
      <c r="K39" s="503"/>
      <c r="L39" s="503"/>
      <c r="M39" s="503"/>
      <c r="N39" s="503"/>
      <c r="O39" s="503"/>
      <c r="P39" s="503"/>
      <c r="Q39" s="503"/>
      <c r="R39" s="503"/>
      <c r="S39" s="503"/>
      <c r="T39" s="503"/>
      <c r="U39" s="503"/>
      <c r="V39" s="503"/>
      <c r="W39" s="503"/>
      <c r="X39" s="503"/>
      <c r="Y39" s="503"/>
      <c r="Z39" s="503"/>
      <c r="AA39" s="503"/>
      <c r="AB39" s="503"/>
      <c r="AC39" s="503"/>
      <c r="AD39" s="503"/>
      <c r="AE39" s="503"/>
      <c r="AF39" s="503"/>
      <c r="AG39" s="503"/>
    </row>
    <row r="40" spans="1:33" x14ac:dyDescent="0.2">
      <c r="A40" s="503"/>
      <c r="B40" s="503"/>
      <c r="C40" s="503"/>
      <c r="D40" s="503"/>
      <c r="E40" s="503"/>
      <c r="F40" s="503"/>
      <c r="G40" s="503"/>
      <c r="H40" s="503"/>
      <c r="I40" s="503"/>
      <c r="J40" s="503"/>
      <c r="K40" s="503"/>
      <c r="L40" s="503"/>
      <c r="M40" s="503"/>
      <c r="N40" s="503"/>
      <c r="O40" s="503"/>
      <c r="P40" s="503"/>
      <c r="Q40" s="503"/>
      <c r="R40" s="503"/>
      <c r="S40" s="503"/>
      <c r="T40" s="503"/>
      <c r="U40" s="503"/>
      <c r="V40" s="503"/>
      <c r="W40" s="503"/>
      <c r="X40" s="503"/>
      <c r="Y40" s="503"/>
      <c r="Z40" s="503"/>
      <c r="AA40" s="503"/>
      <c r="AB40" s="503"/>
      <c r="AC40" s="503"/>
      <c r="AD40" s="503"/>
      <c r="AE40" s="503"/>
      <c r="AF40" s="503"/>
      <c r="AG40" s="503"/>
    </row>
    <row r="41" spans="1:33" x14ac:dyDescent="0.2">
      <c r="A41" s="503"/>
      <c r="B41" s="503"/>
      <c r="C41" s="503"/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03"/>
      <c r="AA41" s="503"/>
      <c r="AB41" s="503"/>
      <c r="AC41" s="503"/>
      <c r="AD41" s="503"/>
      <c r="AE41" s="503"/>
      <c r="AF41" s="503"/>
      <c r="AG41" s="503"/>
    </row>
    <row r="42" spans="1:33" x14ac:dyDescent="0.2">
      <c r="A42" s="503"/>
      <c r="B42" s="503"/>
      <c r="C42" s="503"/>
      <c r="D42" s="503"/>
      <c r="E42" s="503"/>
      <c r="F42" s="503"/>
      <c r="G42" s="503"/>
      <c r="H42" s="503"/>
      <c r="I42" s="503"/>
      <c r="J42" s="503"/>
      <c r="K42" s="503"/>
      <c r="L42" s="503"/>
      <c r="M42" s="503"/>
      <c r="N42" s="503"/>
      <c r="O42" s="503"/>
      <c r="P42" s="503"/>
      <c r="Q42" s="503"/>
      <c r="R42" s="503"/>
      <c r="S42" s="503"/>
      <c r="T42" s="503"/>
      <c r="U42" s="503"/>
      <c r="V42" s="503"/>
      <c r="W42" s="503"/>
      <c r="X42" s="503"/>
      <c r="Y42" s="503"/>
      <c r="Z42" s="503"/>
      <c r="AA42" s="503"/>
      <c r="AB42" s="503"/>
      <c r="AC42" s="503"/>
      <c r="AD42" s="503"/>
      <c r="AE42" s="503"/>
      <c r="AF42" s="503"/>
      <c r="AG42" s="503"/>
    </row>
    <row r="43" spans="1:33" x14ac:dyDescent="0.2">
      <c r="A43" s="503"/>
      <c r="B43" s="503"/>
      <c r="C43" s="503"/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503"/>
      <c r="V43" s="503"/>
      <c r="W43" s="503"/>
      <c r="X43" s="503"/>
      <c r="Y43" s="503"/>
      <c r="Z43" s="503"/>
      <c r="AA43" s="503"/>
      <c r="AB43" s="503"/>
      <c r="AC43" s="503"/>
      <c r="AD43" s="503"/>
      <c r="AE43" s="503"/>
      <c r="AF43" s="503"/>
      <c r="AG43" s="503"/>
    </row>
    <row r="44" spans="1:33" x14ac:dyDescent="0.2">
      <c r="A44" s="503"/>
      <c r="B44" s="503"/>
      <c r="C44" s="503"/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3"/>
      <c r="O44" s="503"/>
      <c r="P44" s="503"/>
      <c r="Q44" s="503"/>
      <c r="R44" s="503"/>
      <c r="S44" s="503"/>
      <c r="T44" s="503"/>
      <c r="U44" s="503"/>
      <c r="V44" s="503"/>
      <c r="W44" s="503"/>
      <c r="X44" s="503"/>
      <c r="Y44" s="503"/>
      <c r="Z44" s="503"/>
      <c r="AA44" s="503"/>
      <c r="AB44" s="503"/>
      <c r="AC44" s="503"/>
      <c r="AD44" s="503"/>
      <c r="AE44" s="503"/>
      <c r="AF44" s="503"/>
      <c r="AG44" s="503"/>
    </row>
    <row r="45" spans="1:33" x14ac:dyDescent="0.2">
      <c r="A45" s="503"/>
      <c r="B45" s="503"/>
      <c r="C45" s="503"/>
      <c r="D45" s="503"/>
      <c r="E45" s="503"/>
      <c r="F45" s="503"/>
      <c r="G45" s="503"/>
      <c r="H45" s="503"/>
      <c r="I45" s="503"/>
      <c r="J45" s="503"/>
      <c r="K45" s="503"/>
      <c r="L45" s="503"/>
      <c r="M45" s="503"/>
      <c r="N45" s="503"/>
      <c r="O45" s="503"/>
      <c r="P45" s="503"/>
      <c r="Q45" s="503"/>
      <c r="R45" s="503"/>
      <c r="S45" s="503"/>
      <c r="T45" s="503"/>
      <c r="U45" s="503"/>
      <c r="V45" s="503"/>
      <c r="W45" s="503"/>
      <c r="X45" s="503"/>
      <c r="Y45" s="503"/>
      <c r="Z45" s="503"/>
      <c r="AA45" s="503"/>
      <c r="AB45" s="503"/>
      <c r="AC45" s="503"/>
      <c r="AD45" s="503"/>
      <c r="AE45" s="503"/>
      <c r="AF45" s="503"/>
      <c r="AG45" s="503"/>
    </row>
    <row r="46" spans="1:33" x14ac:dyDescent="0.2">
      <c r="A46" s="503"/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503"/>
      <c r="AF46" s="503"/>
      <c r="AG46" s="503"/>
    </row>
    <row r="47" spans="1:33" x14ac:dyDescent="0.2">
      <c r="A47" s="503"/>
      <c r="B47" s="503"/>
      <c r="C47" s="503"/>
      <c r="D47" s="503"/>
      <c r="E47" s="503"/>
      <c r="F47" s="503"/>
      <c r="G47" s="503"/>
      <c r="H47" s="503"/>
      <c r="I47" s="503"/>
      <c r="J47" s="503"/>
      <c r="K47" s="503"/>
      <c r="L47" s="503"/>
      <c r="M47" s="503"/>
      <c r="N47" s="503"/>
      <c r="O47" s="503"/>
      <c r="P47" s="503"/>
      <c r="Q47" s="503"/>
      <c r="R47" s="503"/>
      <c r="S47" s="503"/>
      <c r="T47" s="503"/>
      <c r="U47" s="503"/>
      <c r="V47" s="503"/>
      <c r="W47" s="503"/>
      <c r="X47" s="503"/>
      <c r="Y47" s="503"/>
      <c r="Z47" s="503"/>
      <c r="AA47" s="503"/>
      <c r="AB47" s="503"/>
      <c r="AC47" s="503"/>
      <c r="AD47" s="503"/>
      <c r="AE47" s="503"/>
      <c r="AF47" s="503"/>
      <c r="AG47" s="503"/>
    </row>
    <row r="48" spans="1:33" x14ac:dyDescent="0.2">
      <c r="A48" s="503"/>
      <c r="B48" s="503"/>
      <c r="C48" s="503"/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03"/>
      <c r="S48" s="503"/>
      <c r="T48" s="503"/>
      <c r="U48" s="503"/>
      <c r="V48" s="503"/>
      <c r="W48" s="503"/>
      <c r="X48" s="503"/>
      <c r="Y48" s="503"/>
      <c r="Z48" s="503"/>
      <c r="AA48" s="503"/>
      <c r="AB48" s="503"/>
      <c r="AC48" s="503"/>
      <c r="AD48" s="503"/>
      <c r="AE48" s="503"/>
      <c r="AF48" s="503"/>
      <c r="AG48" s="503"/>
    </row>
    <row r="49" s="503" customFormat="1" x14ac:dyDescent="0.2"/>
    <row r="50" s="503" customFormat="1" x14ac:dyDescent="0.2"/>
    <row r="51" s="503" customFormat="1" x14ac:dyDescent="0.2"/>
    <row r="52" s="503" customFormat="1" x14ac:dyDescent="0.2"/>
    <row r="53" s="503" customFormat="1" x14ac:dyDescent="0.2"/>
    <row r="54" s="503" customFormat="1" x14ac:dyDescent="0.2"/>
    <row r="55" s="503" customFormat="1" x14ac:dyDescent="0.2"/>
    <row r="56" s="503" customFormat="1" x14ac:dyDescent="0.2"/>
    <row r="57" s="503" customFormat="1" x14ac:dyDescent="0.2"/>
    <row r="58" s="503" customFormat="1" x14ac:dyDescent="0.2"/>
    <row r="59" s="503" customFormat="1" x14ac:dyDescent="0.2"/>
    <row r="60" s="503" customFormat="1" x14ac:dyDescent="0.2"/>
    <row r="61" s="503" customFormat="1" x14ac:dyDescent="0.2"/>
    <row r="62" s="503" customFormat="1" x14ac:dyDescent="0.2"/>
    <row r="63" s="503" customFormat="1" x14ac:dyDescent="0.2"/>
    <row r="64" s="503" customFormat="1" x14ac:dyDescent="0.2"/>
    <row r="65" s="503" customFormat="1" x14ac:dyDescent="0.2"/>
    <row r="66" s="503" customFormat="1" x14ac:dyDescent="0.2"/>
    <row r="67" s="503" customFormat="1" x14ac:dyDescent="0.2"/>
    <row r="68" s="503" customFormat="1" x14ac:dyDescent="0.2"/>
    <row r="69" s="503" customFormat="1" x14ac:dyDescent="0.2"/>
    <row r="70" s="503" customFormat="1" x14ac:dyDescent="0.2"/>
    <row r="71" s="503" customFormat="1" x14ac:dyDescent="0.2"/>
    <row r="72" s="503" customFormat="1" x14ac:dyDescent="0.2"/>
    <row r="73" s="503" customFormat="1" x14ac:dyDescent="0.2"/>
    <row r="74" s="503" customFormat="1" x14ac:dyDescent="0.2"/>
    <row r="75" s="503" customFormat="1" x14ac:dyDescent="0.2"/>
    <row r="76" s="503" customFormat="1" x14ac:dyDescent="0.2"/>
    <row r="77" s="503" customFormat="1" x14ac:dyDescent="0.2"/>
    <row r="78" s="503" customFormat="1" x14ac:dyDescent="0.2"/>
    <row r="79" s="503" customFormat="1" x14ac:dyDescent="0.2"/>
    <row r="80" s="503" customFormat="1" x14ac:dyDescent="0.2"/>
    <row r="81" s="503" customFormat="1" x14ac:dyDescent="0.2"/>
    <row r="82" s="503" customFormat="1" x14ac:dyDescent="0.2"/>
    <row r="83" s="503" customFormat="1" x14ac:dyDescent="0.2"/>
    <row r="84" s="503" customFormat="1" x14ac:dyDescent="0.2"/>
    <row r="85" s="503" customFormat="1" x14ac:dyDescent="0.2"/>
    <row r="86" s="503" customFormat="1" x14ac:dyDescent="0.2"/>
    <row r="87" s="503" customFormat="1" x14ac:dyDescent="0.2"/>
    <row r="88" s="503" customFormat="1" x14ac:dyDescent="0.2"/>
    <row r="89" s="503" customFormat="1" x14ac:dyDescent="0.2"/>
    <row r="90" s="503" customFormat="1" x14ac:dyDescent="0.2"/>
  </sheetData>
  <sheetProtection algorithmName="SHA-512" hashValue="8UUMPnOQKMhJyvPoVO4PFZrh+qhRaFPOWXP3Z0ZRtMH63fzXKrgb6VAjSr5Coch9H3GwxwGacMv2NwvBvJtzMA==" saltValue="7+ttTe0MujOWOvEMQ1mc4w==" spinCount="100000" sheet="1" objects="1" scenarios="1" selectLockedCells="1"/>
  <printOptions horizontalCentered="1" gridLinesSet="0"/>
  <pageMargins left="0.19685039370078741" right="0.19685039370078741" top="0.59" bottom="0.41" header="0.11811023622047245" footer="0.11811023622047245"/>
  <pageSetup paperSize="9" scale="91" orientation="landscape" horizontalDpi="4294967292" verticalDpi="4294967292" r:id="rId1"/>
  <headerFooter alignWithMargins="0">
    <oddFooter>&amp;L&amp;6&amp;F  &amp;A&amp;C&amp;6Erstellt von FMA  4.5.2001
ausgedruckt am &amp;D  &amp;T&amp;R&amp;6&amp;P  von  &amp;N</oddFooter>
  </headerFooter>
  <rowBreaks count="1" manualBreakCount="1">
    <brk id="41" max="6553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622634-3f8c-4a4d-a882-2d8e0adb6d11" xsi:nil="true"/>
    <lcf76f155ced4ddcb4097134ff3c332f xmlns="2b2fb145-5bd6-4f94-a646-ce70e9b33f1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878B764AF0D48BF13F3DF54B9DAD4" ma:contentTypeVersion="24" ma:contentTypeDescription="Ein neues Dokument erstellen." ma:contentTypeScope="" ma:versionID="e5bcbb0395e562c0a85e4df3eb70a83f">
  <xsd:schema xmlns:xsd="http://www.w3.org/2001/XMLSchema" xmlns:xs="http://www.w3.org/2001/XMLSchema" xmlns:p="http://schemas.microsoft.com/office/2006/metadata/properties" xmlns:ns2="2b2fb145-5bd6-4f94-a646-ce70e9b33f17" xmlns:ns3="a5622634-3f8c-4a4d-a882-2d8e0adb6d11" targetNamespace="http://schemas.microsoft.com/office/2006/metadata/properties" ma:root="true" ma:fieldsID="d344d03bca99d01636c3a05b1690019f" ns2:_="" ns3:_="">
    <xsd:import namespace="2b2fb145-5bd6-4f94-a646-ce70e9b33f17"/>
    <xsd:import namespace="a5622634-3f8c-4a4d-a882-2d8e0adb6d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fb145-5bd6-4f94-a646-ce70e9b33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50a0a5f-58b7-4014-a55c-2618a27d2a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22634-3f8c-4a4d-a882-2d8e0adb6d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f74b6f0-b342-4bdd-81bf-3ed3888ff1d5}" ma:internalName="TaxCatchAll" ma:showField="CatchAllData" ma:web="a5622634-3f8c-4a4d-a882-2d8e0adb6d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035DDC-0300-4AD5-99E1-B7DE965C0B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74F8B-1273-4A43-B65A-F813D5559F16}">
  <ds:schemaRefs>
    <ds:schemaRef ds:uri="http://schemas.microsoft.com/office/2006/metadata/properties"/>
    <ds:schemaRef ds:uri="http://schemas.microsoft.com/office/infopath/2007/PartnerControls"/>
    <ds:schemaRef ds:uri="a5622634-3f8c-4a4d-a882-2d8e0adb6d11"/>
    <ds:schemaRef ds:uri="2b2fb145-5bd6-4f94-a646-ce70e9b33f17"/>
  </ds:schemaRefs>
</ds:datastoreItem>
</file>

<file path=customXml/itemProps3.xml><?xml version="1.0" encoding="utf-8"?>
<ds:datastoreItem xmlns:ds="http://schemas.openxmlformats.org/officeDocument/2006/customXml" ds:itemID="{BDC789BE-5209-41AD-A1FC-8F5CC1D02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fb145-5bd6-4f94-a646-ce70e9b33f17"/>
    <ds:schemaRef ds:uri="a5622634-3f8c-4a4d-a882-2d8e0adb6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</vt:i4>
      </vt:variant>
    </vt:vector>
  </HeadingPairs>
  <TitlesOfParts>
    <vt:vector size="12" baseType="lpstr">
      <vt:lpstr>TINOS V  - PAROS V</vt:lpstr>
      <vt:lpstr>Kos V - Faro V</vt:lpstr>
      <vt:lpstr>KOS H und FARO H</vt:lpstr>
      <vt:lpstr>DELTA Laserline Standard</vt:lpstr>
      <vt:lpstr>Delta Zwischengrößen</vt:lpstr>
      <vt:lpstr>Narbonne V</vt:lpstr>
      <vt:lpstr>Narbonne H</vt:lpstr>
      <vt:lpstr>Narbonne Konvektor</vt:lpstr>
      <vt:lpstr>'KOS H und FARO H'!Druckbereich</vt:lpstr>
      <vt:lpstr>'Narbonne H'!Druckbereich</vt:lpstr>
      <vt:lpstr>'Narbonne Konvektor'!Druckbereich</vt:lpstr>
      <vt:lpstr>'Narbonne V'!Druckbereich</vt:lpstr>
    </vt:vector>
  </TitlesOfParts>
  <Manager/>
  <Company>RETTIG Germany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Hanke, Heiko</dc:creator>
  <cp:keywords/>
  <dc:description/>
  <cp:lastModifiedBy>Anja REUER</cp:lastModifiedBy>
  <cp:revision/>
  <dcterms:created xsi:type="dcterms:W3CDTF">2001-01-15T09:24:26Z</dcterms:created>
  <dcterms:modified xsi:type="dcterms:W3CDTF">2024-06-21T07:42:43Z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0x010100BF1878B764AF0D48BF13F3DF54B9DAD4</vt:lpwstr>
  </property>
  <property fmtid="{D5CDD505-2E9C-101B-9397-08002B2CF9AE}" pid="3" name="MediaServiceImageTags">
    <vt:lpwstr/>
  </property>
</Properties>
</file>