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ndoorcc-my.sharepoint.com/personal/mikko_iivonen_purmogroup_com/Documents/Documents/"/>
    </mc:Choice>
  </mc:AlternateContent>
  <xr:revisionPtr revIDLastSave="0" documentId="8_{CA5EC98D-AA75-4795-897C-60B5FFE01625}" xr6:coauthVersionLast="45" xr6:coauthVersionMax="45" xr10:uidLastSave="{00000000-0000-0000-0000-000000000000}"/>
  <bookViews>
    <workbookView xWindow="-120" yWindow="-120" windowWidth="29040" windowHeight="15840" activeTab="1" xr2:uid="{00000000-000D-0000-FFFF-FFFF00000000}"/>
  </bookViews>
  <sheets>
    <sheet name=" FMS Heating" sheetId="1" r:id="rId1"/>
    <sheet name=" F1S Heating" sheetId="2" r:id="rId2"/>
    <sheet name="F2C+F2V Heating" sheetId="6" r:id="rId3"/>
    <sheet name="F2C+F2V Cooling" sheetId="7" r:id="rId4"/>
    <sheet name="F4C+F4V Heating" sheetId="8" r:id="rId5"/>
    <sheet name="F4C+F4V Cooling" sheetId="9" r:id="rId6"/>
    <sheet name="F1P" sheetId="3" state="hidden" r:id="rId7"/>
    <sheet name="F2C" sheetId="4" state="hidden" r:id="rId8"/>
    <sheet name="F4C" sheetId="5" state="hidden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31" i="9" l="1"/>
  <c r="J31" i="9"/>
  <c r="I31" i="9"/>
  <c r="K30" i="9"/>
  <c r="J30" i="9"/>
  <c r="I30" i="9"/>
  <c r="K29" i="9"/>
  <c r="J29" i="9"/>
  <c r="I29" i="9"/>
  <c r="K28" i="9"/>
  <c r="J28" i="9"/>
  <c r="I28" i="9"/>
  <c r="K27" i="9"/>
  <c r="J27" i="9"/>
  <c r="I27" i="9"/>
  <c r="K26" i="9"/>
  <c r="J26" i="9"/>
  <c r="I26" i="9"/>
  <c r="F31" i="9"/>
  <c r="E31" i="9"/>
  <c r="D31" i="9"/>
  <c r="F30" i="9"/>
  <c r="E30" i="9"/>
  <c r="D30" i="9"/>
  <c r="F29" i="9"/>
  <c r="E29" i="9"/>
  <c r="D29" i="9"/>
  <c r="F28" i="9"/>
  <c r="E28" i="9"/>
  <c r="D28" i="9"/>
  <c r="F27" i="9"/>
  <c r="E27" i="9"/>
  <c r="D27" i="9"/>
  <c r="F26" i="9"/>
  <c r="E26" i="9"/>
  <c r="D26" i="9"/>
  <c r="I26" i="8"/>
  <c r="J26" i="8"/>
  <c r="K26" i="8"/>
  <c r="I27" i="8"/>
  <c r="J27" i="8"/>
  <c r="K27" i="8"/>
  <c r="I28" i="8"/>
  <c r="J28" i="8"/>
  <c r="K28" i="8"/>
  <c r="I29" i="8"/>
  <c r="J29" i="8"/>
  <c r="K29" i="8"/>
  <c r="I30" i="8"/>
  <c r="J30" i="8"/>
  <c r="K30" i="8"/>
  <c r="I31" i="8"/>
  <c r="J31" i="8"/>
  <c r="K31" i="8"/>
  <c r="F31" i="8"/>
  <c r="E31" i="8"/>
  <c r="D31" i="8"/>
  <c r="F30" i="8"/>
  <c r="E30" i="8"/>
  <c r="D30" i="8"/>
  <c r="F29" i="8"/>
  <c r="E29" i="8"/>
  <c r="D29" i="8"/>
  <c r="F28" i="8"/>
  <c r="E28" i="8"/>
  <c r="D28" i="8"/>
  <c r="F27" i="8"/>
  <c r="E27" i="8"/>
  <c r="D27" i="8"/>
  <c r="F26" i="8"/>
  <c r="E26" i="8"/>
  <c r="D26" i="8"/>
  <c r="N31" i="7"/>
  <c r="M31" i="7"/>
  <c r="L31" i="7"/>
  <c r="N30" i="7"/>
  <c r="M30" i="7"/>
  <c r="L30" i="7"/>
  <c r="N29" i="7"/>
  <c r="M29" i="7"/>
  <c r="L29" i="7"/>
  <c r="N28" i="7"/>
  <c r="M28" i="7"/>
  <c r="L28" i="7"/>
  <c r="N27" i="7"/>
  <c r="M27" i="7"/>
  <c r="L27" i="7"/>
  <c r="N26" i="7"/>
  <c r="M26" i="7"/>
  <c r="L26" i="7"/>
  <c r="I31" i="7"/>
  <c r="H31" i="7"/>
  <c r="G31" i="7"/>
  <c r="I30" i="7"/>
  <c r="H30" i="7"/>
  <c r="G30" i="7"/>
  <c r="I29" i="7"/>
  <c r="H29" i="7"/>
  <c r="G29" i="7"/>
  <c r="I28" i="7"/>
  <c r="H28" i="7"/>
  <c r="G28" i="7"/>
  <c r="I27" i="7"/>
  <c r="H27" i="7"/>
  <c r="G27" i="7"/>
  <c r="I26" i="7"/>
  <c r="H26" i="7"/>
  <c r="G26" i="7"/>
  <c r="D31" i="7"/>
  <c r="C31" i="7"/>
  <c r="B31" i="7"/>
  <c r="D30" i="7"/>
  <c r="C30" i="7"/>
  <c r="B30" i="7"/>
  <c r="D29" i="7"/>
  <c r="C29" i="7"/>
  <c r="B29" i="7"/>
  <c r="D28" i="7"/>
  <c r="C28" i="7"/>
  <c r="B28" i="7"/>
  <c r="D27" i="7"/>
  <c r="C27" i="7"/>
  <c r="B27" i="7"/>
  <c r="D26" i="7"/>
  <c r="C26" i="7"/>
  <c r="B26" i="7"/>
  <c r="N31" i="6" l="1"/>
  <c r="M31" i="6"/>
  <c r="L31" i="6"/>
  <c r="N30" i="6"/>
  <c r="M30" i="6"/>
  <c r="L30" i="6"/>
  <c r="N29" i="6"/>
  <c r="M29" i="6"/>
  <c r="L29" i="6"/>
  <c r="N28" i="6"/>
  <c r="M28" i="6"/>
  <c r="L28" i="6"/>
  <c r="N27" i="6"/>
  <c r="M27" i="6"/>
  <c r="L27" i="6"/>
  <c r="N26" i="6"/>
  <c r="M26" i="6"/>
  <c r="L26" i="6"/>
  <c r="I31" i="6"/>
  <c r="H31" i="6"/>
  <c r="G31" i="6"/>
  <c r="I30" i="6"/>
  <c r="H30" i="6"/>
  <c r="G30" i="6"/>
  <c r="I29" i="6"/>
  <c r="H29" i="6"/>
  <c r="G29" i="6"/>
  <c r="I28" i="6"/>
  <c r="H28" i="6"/>
  <c r="G28" i="6"/>
  <c r="I27" i="6"/>
  <c r="H27" i="6"/>
  <c r="G27" i="6"/>
  <c r="I26" i="6"/>
  <c r="H26" i="6"/>
  <c r="G26" i="6"/>
  <c r="D31" i="6"/>
  <c r="C31" i="6"/>
  <c r="B31" i="6"/>
  <c r="D30" i="6"/>
  <c r="C30" i="6"/>
  <c r="B30" i="6"/>
  <c r="D29" i="6"/>
  <c r="C29" i="6"/>
  <c r="B29" i="6"/>
  <c r="D28" i="6"/>
  <c r="C28" i="6"/>
  <c r="B28" i="6"/>
  <c r="D27" i="6"/>
  <c r="C27" i="6"/>
  <c r="B27" i="6"/>
  <c r="D26" i="6"/>
  <c r="C26" i="6"/>
  <c r="B26" i="6"/>
  <c r="W37" i="2"/>
  <c r="X37" i="2"/>
  <c r="V38" i="2"/>
  <c r="W38" i="2"/>
  <c r="X38" i="2"/>
  <c r="V39" i="2"/>
  <c r="W39" i="2"/>
  <c r="X39" i="2"/>
  <c r="V40" i="2"/>
  <c r="W40" i="2"/>
  <c r="X40" i="2"/>
  <c r="V41" i="2"/>
  <c r="W41" i="2"/>
  <c r="X41" i="2"/>
  <c r="V42" i="2"/>
  <c r="W42" i="2"/>
  <c r="X42" i="2"/>
  <c r="V43" i="2"/>
  <c r="W43" i="2"/>
  <c r="X43" i="2"/>
  <c r="V44" i="2"/>
  <c r="W44" i="2"/>
  <c r="X44" i="2"/>
  <c r="V45" i="2"/>
  <c r="W45" i="2"/>
  <c r="X45" i="2"/>
  <c r="V46" i="2"/>
  <c r="W46" i="2"/>
  <c r="X46" i="2"/>
  <c r="V47" i="2"/>
  <c r="W47" i="2"/>
  <c r="X47" i="2"/>
  <c r="V48" i="2"/>
  <c r="W48" i="2"/>
  <c r="X48" i="2"/>
  <c r="V49" i="2"/>
  <c r="W49" i="2"/>
  <c r="X49" i="2"/>
  <c r="V50" i="2"/>
  <c r="W50" i="2"/>
  <c r="X50" i="2"/>
  <c r="V51" i="2"/>
  <c r="W51" i="2"/>
  <c r="X51" i="2"/>
  <c r="V52" i="2"/>
  <c r="W52" i="2"/>
  <c r="X52" i="2"/>
  <c r="V53" i="2"/>
  <c r="W53" i="2"/>
  <c r="X53" i="2"/>
  <c r="V54" i="2"/>
  <c r="W54" i="2"/>
  <c r="X54" i="2"/>
  <c r="V37" i="2"/>
  <c r="S54" i="2"/>
  <c r="R54" i="2"/>
  <c r="Q54" i="2"/>
  <c r="S53" i="2"/>
  <c r="R53" i="2"/>
  <c r="Q53" i="2"/>
  <c r="S52" i="2"/>
  <c r="R52" i="2"/>
  <c r="Q52" i="2"/>
  <c r="S51" i="2"/>
  <c r="R51" i="2"/>
  <c r="Q51" i="2"/>
  <c r="S50" i="2"/>
  <c r="R50" i="2"/>
  <c r="Q50" i="2"/>
  <c r="S49" i="2"/>
  <c r="R49" i="2"/>
  <c r="Q49" i="2"/>
  <c r="S48" i="2"/>
  <c r="R48" i="2"/>
  <c r="Q48" i="2"/>
  <c r="S47" i="2"/>
  <c r="R47" i="2"/>
  <c r="Q47" i="2"/>
  <c r="S46" i="2"/>
  <c r="R46" i="2"/>
  <c r="Q46" i="2"/>
  <c r="S45" i="2"/>
  <c r="R45" i="2"/>
  <c r="Q45" i="2"/>
  <c r="S44" i="2"/>
  <c r="R44" i="2"/>
  <c r="Q44" i="2"/>
  <c r="S43" i="2"/>
  <c r="R43" i="2"/>
  <c r="Q43" i="2"/>
  <c r="S42" i="2"/>
  <c r="R42" i="2"/>
  <c r="Q42" i="2"/>
  <c r="S41" i="2"/>
  <c r="R41" i="2"/>
  <c r="Q41" i="2"/>
  <c r="S40" i="2"/>
  <c r="R40" i="2"/>
  <c r="Q40" i="2"/>
  <c r="S39" i="2"/>
  <c r="R39" i="2"/>
  <c r="Q39" i="2"/>
  <c r="S38" i="2"/>
  <c r="R38" i="2"/>
  <c r="Q38" i="2"/>
  <c r="S37" i="2"/>
  <c r="R37" i="2"/>
  <c r="Q37" i="2"/>
  <c r="N54" i="2"/>
  <c r="M54" i="2"/>
  <c r="L54" i="2"/>
  <c r="N53" i="2"/>
  <c r="M53" i="2"/>
  <c r="L53" i="2"/>
  <c r="N52" i="2"/>
  <c r="M52" i="2"/>
  <c r="L52" i="2"/>
  <c r="N51" i="2"/>
  <c r="M51" i="2"/>
  <c r="L51" i="2"/>
  <c r="N50" i="2"/>
  <c r="M50" i="2"/>
  <c r="L50" i="2"/>
  <c r="N49" i="2"/>
  <c r="M49" i="2"/>
  <c r="L49" i="2"/>
  <c r="N48" i="2"/>
  <c r="M48" i="2"/>
  <c r="L48" i="2"/>
  <c r="N47" i="2"/>
  <c r="M47" i="2"/>
  <c r="L47" i="2"/>
  <c r="N46" i="2"/>
  <c r="M46" i="2"/>
  <c r="L46" i="2"/>
  <c r="N45" i="2"/>
  <c r="M45" i="2"/>
  <c r="L45" i="2"/>
  <c r="N44" i="2"/>
  <c r="M44" i="2"/>
  <c r="L44" i="2"/>
  <c r="N43" i="2"/>
  <c r="M43" i="2"/>
  <c r="L43" i="2"/>
  <c r="N42" i="2"/>
  <c r="M42" i="2"/>
  <c r="L42" i="2"/>
  <c r="N41" i="2"/>
  <c r="M41" i="2"/>
  <c r="L41" i="2"/>
  <c r="N40" i="2"/>
  <c r="M40" i="2"/>
  <c r="L40" i="2"/>
  <c r="N39" i="2"/>
  <c r="M39" i="2"/>
  <c r="L39" i="2"/>
  <c r="N38" i="2"/>
  <c r="M38" i="2"/>
  <c r="L38" i="2"/>
  <c r="N37" i="2"/>
  <c r="M37" i="2"/>
  <c r="L37" i="2"/>
  <c r="I54" i="2"/>
  <c r="H54" i="2"/>
  <c r="G54" i="2"/>
  <c r="I53" i="2"/>
  <c r="H53" i="2"/>
  <c r="G53" i="2"/>
  <c r="I52" i="2"/>
  <c r="H52" i="2"/>
  <c r="G52" i="2"/>
  <c r="I51" i="2"/>
  <c r="H51" i="2"/>
  <c r="G51" i="2"/>
  <c r="I50" i="2"/>
  <c r="H50" i="2"/>
  <c r="G50" i="2"/>
  <c r="I49" i="2"/>
  <c r="H49" i="2"/>
  <c r="G49" i="2"/>
  <c r="I48" i="2"/>
  <c r="H48" i="2"/>
  <c r="G48" i="2"/>
  <c r="I47" i="2"/>
  <c r="H47" i="2"/>
  <c r="G47" i="2"/>
  <c r="I46" i="2"/>
  <c r="H46" i="2"/>
  <c r="G46" i="2"/>
  <c r="I45" i="2"/>
  <c r="H45" i="2"/>
  <c r="G45" i="2"/>
  <c r="I44" i="2"/>
  <c r="H44" i="2"/>
  <c r="G44" i="2"/>
  <c r="I43" i="2"/>
  <c r="H43" i="2"/>
  <c r="G43" i="2"/>
  <c r="I42" i="2"/>
  <c r="H42" i="2"/>
  <c r="G42" i="2"/>
  <c r="I41" i="2"/>
  <c r="H41" i="2"/>
  <c r="G41" i="2"/>
  <c r="I40" i="2"/>
  <c r="H40" i="2"/>
  <c r="G40" i="2"/>
  <c r="I39" i="2"/>
  <c r="H39" i="2"/>
  <c r="G39" i="2"/>
  <c r="I38" i="2"/>
  <c r="H38" i="2"/>
  <c r="G38" i="2"/>
  <c r="I37" i="2"/>
  <c r="H37" i="2"/>
  <c r="G37" i="2"/>
  <c r="D54" i="2"/>
  <c r="C54" i="2"/>
  <c r="B54" i="2"/>
  <c r="D53" i="2"/>
  <c r="C53" i="2"/>
  <c r="B53" i="2"/>
  <c r="D52" i="2"/>
  <c r="C52" i="2"/>
  <c r="B52" i="2"/>
  <c r="D51" i="2"/>
  <c r="C51" i="2"/>
  <c r="B51" i="2"/>
  <c r="D50" i="2"/>
  <c r="C50" i="2"/>
  <c r="B50" i="2"/>
  <c r="D49" i="2"/>
  <c r="C49" i="2"/>
  <c r="B49" i="2"/>
  <c r="D48" i="2"/>
  <c r="C48" i="2"/>
  <c r="B48" i="2"/>
  <c r="D47" i="2"/>
  <c r="C47" i="2"/>
  <c r="B47" i="2"/>
  <c r="D46" i="2"/>
  <c r="C46" i="2"/>
  <c r="B46" i="2"/>
  <c r="D45" i="2"/>
  <c r="C45" i="2"/>
  <c r="B45" i="2"/>
  <c r="D44" i="2"/>
  <c r="C44" i="2"/>
  <c r="B44" i="2"/>
  <c r="D43" i="2"/>
  <c r="C43" i="2"/>
  <c r="B43" i="2"/>
  <c r="D42" i="2"/>
  <c r="C42" i="2"/>
  <c r="B42" i="2"/>
  <c r="D41" i="2"/>
  <c r="C41" i="2"/>
  <c r="B41" i="2"/>
  <c r="D40" i="2"/>
  <c r="C40" i="2"/>
  <c r="B40" i="2"/>
  <c r="D39" i="2"/>
  <c r="C39" i="2"/>
  <c r="B39" i="2"/>
  <c r="D38" i="2"/>
  <c r="C38" i="2"/>
  <c r="B38" i="2"/>
  <c r="D37" i="2"/>
  <c r="C37" i="2"/>
  <c r="B37" i="2"/>
  <c r="G8" i="9" l="1"/>
  <c r="K43" i="9" s="1"/>
  <c r="F8" i="9"/>
  <c r="G8" i="7"/>
  <c r="N43" i="7" s="1"/>
  <c r="N56" i="7" s="1"/>
  <c r="F8" i="7"/>
  <c r="G8" i="8"/>
  <c r="E41" i="8" s="1"/>
  <c r="F8" i="8"/>
  <c r="G8" i="2"/>
  <c r="G8" i="6"/>
  <c r="M43" i="6" s="1"/>
  <c r="E39" i="9" l="1"/>
  <c r="E64" i="9" s="1"/>
  <c r="K38" i="9"/>
  <c r="K51" i="9" s="1"/>
  <c r="K68" i="9"/>
  <c r="K56" i="9"/>
  <c r="E66" i="8"/>
  <c r="E54" i="8"/>
  <c r="C40" i="7"/>
  <c r="C53" i="7" s="1"/>
  <c r="N68" i="7"/>
  <c r="M56" i="6"/>
  <c r="M68" i="6"/>
  <c r="F40" i="9"/>
  <c r="I40" i="9"/>
  <c r="D42" i="9"/>
  <c r="J41" i="9"/>
  <c r="D38" i="9"/>
  <c r="E43" i="9"/>
  <c r="K42" i="9"/>
  <c r="E38" i="9"/>
  <c r="F39" i="9"/>
  <c r="D41" i="9"/>
  <c r="E42" i="9"/>
  <c r="F43" i="9"/>
  <c r="I39" i="9"/>
  <c r="J40" i="9"/>
  <c r="K41" i="9"/>
  <c r="I43" i="9"/>
  <c r="F38" i="9"/>
  <c r="D40" i="9"/>
  <c r="E41" i="9"/>
  <c r="F42" i="9"/>
  <c r="I38" i="9"/>
  <c r="J39" i="9"/>
  <c r="K40" i="9"/>
  <c r="I42" i="9"/>
  <c r="J43" i="9"/>
  <c r="D39" i="9"/>
  <c r="E40" i="9"/>
  <c r="F41" i="9"/>
  <c r="D43" i="9"/>
  <c r="J38" i="9"/>
  <c r="K39" i="9"/>
  <c r="I41" i="9"/>
  <c r="J42" i="9"/>
  <c r="B43" i="7"/>
  <c r="B56" i="7" s="1"/>
  <c r="D38" i="7"/>
  <c r="D51" i="7" s="1"/>
  <c r="C41" i="7"/>
  <c r="C54" i="7" s="1"/>
  <c r="G38" i="7"/>
  <c r="G51" i="7" s="1"/>
  <c r="I40" i="7"/>
  <c r="H43" i="7"/>
  <c r="L40" i="7"/>
  <c r="L53" i="7" s="1"/>
  <c r="B39" i="7"/>
  <c r="B52" i="7" s="1"/>
  <c r="D41" i="7"/>
  <c r="D54" i="7" s="1"/>
  <c r="H38" i="7"/>
  <c r="G41" i="7"/>
  <c r="I43" i="7"/>
  <c r="M41" i="7"/>
  <c r="M54" i="7" s="1"/>
  <c r="I39" i="7"/>
  <c r="H42" i="7"/>
  <c r="L39" i="7"/>
  <c r="L52" i="7" s="1"/>
  <c r="B40" i="7"/>
  <c r="B53" i="7" s="1"/>
  <c r="D42" i="7"/>
  <c r="D55" i="7" s="1"/>
  <c r="H39" i="7"/>
  <c r="G42" i="7"/>
  <c r="N38" i="7"/>
  <c r="N51" i="7" s="1"/>
  <c r="N42" i="7"/>
  <c r="N55" i="7" s="1"/>
  <c r="M40" i="7"/>
  <c r="M53" i="7" s="1"/>
  <c r="N41" i="7"/>
  <c r="N54" i="7" s="1"/>
  <c r="L43" i="7"/>
  <c r="L56" i="7" s="1"/>
  <c r="B38" i="7"/>
  <c r="C39" i="7"/>
  <c r="C52" i="7" s="1"/>
  <c r="D40" i="7"/>
  <c r="D53" i="7" s="1"/>
  <c r="B42" i="7"/>
  <c r="B55" i="7" s="1"/>
  <c r="C43" i="7"/>
  <c r="C56" i="7" s="1"/>
  <c r="I38" i="7"/>
  <c r="G40" i="7"/>
  <c r="H41" i="7"/>
  <c r="I42" i="7"/>
  <c r="L38" i="7"/>
  <c r="L51" i="7" s="1"/>
  <c r="M39" i="7"/>
  <c r="M52" i="7" s="1"/>
  <c r="N40" i="7"/>
  <c r="N53" i="7" s="1"/>
  <c r="L42" i="7"/>
  <c r="L55" i="7" s="1"/>
  <c r="M43" i="7"/>
  <c r="M56" i="7" s="1"/>
  <c r="C38" i="7"/>
  <c r="C51" i="7" s="1"/>
  <c r="D39" i="7"/>
  <c r="D52" i="7" s="1"/>
  <c r="B41" i="7"/>
  <c r="B54" i="7" s="1"/>
  <c r="C42" i="7"/>
  <c r="C55" i="7" s="1"/>
  <c r="D43" i="7"/>
  <c r="D56" i="7" s="1"/>
  <c r="G39" i="7"/>
  <c r="H40" i="7"/>
  <c r="I41" i="7"/>
  <c r="G43" i="7"/>
  <c r="M38" i="7"/>
  <c r="M51" i="7" s="1"/>
  <c r="N39" i="7"/>
  <c r="N52" i="7" s="1"/>
  <c r="L41" i="7"/>
  <c r="L54" i="7" s="1"/>
  <c r="M42" i="7"/>
  <c r="M55" i="7" s="1"/>
  <c r="I39" i="8"/>
  <c r="D38" i="8"/>
  <c r="K41" i="8"/>
  <c r="I43" i="8"/>
  <c r="F40" i="8"/>
  <c r="F43" i="8"/>
  <c r="I42" i="8"/>
  <c r="J41" i="8"/>
  <c r="D41" i="8"/>
  <c r="K40" i="8"/>
  <c r="E40" i="8"/>
  <c r="F39" i="8"/>
  <c r="I38" i="8"/>
  <c r="E42" i="8"/>
  <c r="F41" i="8"/>
  <c r="D39" i="8"/>
  <c r="K43" i="8"/>
  <c r="E43" i="8"/>
  <c r="F42" i="8"/>
  <c r="I41" i="8"/>
  <c r="J40" i="8"/>
  <c r="D40" i="8"/>
  <c r="K39" i="8"/>
  <c r="E39" i="8"/>
  <c r="F38" i="8"/>
  <c r="D43" i="8"/>
  <c r="I40" i="8"/>
  <c r="K38" i="8"/>
  <c r="J43" i="8"/>
  <c r="K42" i="8"/>
  <c r="J39" i="8"/>
  <c r="E38" i="8"/>
  <c r="J38" i="8"/>
  <c r="D42" i="8"/>
  <c r="J42" i="8"/>
  <c r="C43" i="6"/>
  <c r="M38" i="6"/>
  <c r="C38" i="6"/>
  <c r="G40" i="6"/>
  <c r="L41" i="6"/>
  <c r="C39" i="6"/>
  <c r="H40" i="6"/>
  <c r="B42" i="6"/>
  <c r="G43" i="6"/>
  <c r="D40" i="6"/>
  <c r="D43" i="6"/>
  <c r="H41" i="6"/>
  <c r="N39" i="6"/>
  <c r="N42" i="6"/>
  <c r="M42" i="6"/>
  <c r="B38" i="6"/>
  <c r="B41" i="6"/>
  <c r="I38" i="6"/>
  <c r="I42" i="6"/>
  <c r="L40" i="6"/>
  <c r="N43" i="6"/>
  <c r="D39" i="6"/>
  <c r="C42" i="6"/>
  <c r="G39" i="6"/>
  <c r="I41" i="6"/>
  <c r="N38" i="6"/>
  <c r="M41" i="6"/>
  <c r="D38" i="6"/>
  <c r="B40" i="6"/>
  <c r="C41" i="6"/>
  <c r="D42" i="6"/>
  <c r="G38" i="6"/>
  <c r="H39" i="6"/>
  <c r="I40" i="6"/>
  <c r="G42" i="6"/>
  <c r="H43" i="6"/>
  <c r="L39" i="6"/>
  <c r="M40" i="6"/>
  <c r="N41" i="6"/>
  <c r="L43" i="6"/>
  <c r="L38" i="6"/>
  <c r="B39" i="6"/>
  <c r="C40" i="6"/>
  <c r="D41" i="6"/>
  <c r="B43" i="6"/>
  <c r="H38" i="6"/>
  <c r="I39" i="6"/>
  <c r="G41" i="6"/>
  <c r="H42" i="6"/>
  <c r="I43" i="6"/>
  <c r="M39" i="6"/>
  <c r="N40" i="6"/>
  <c r="L42" i="6"/>
  <c r="E52" i="9" l="1"/>
  <c r="K63" i="9"/>
  <c r="H53" i="7"/>
  <c r="H65" i="7"/>
  <c r="I55" i="7"/>
  <c r="I67" i="7"/>
  <c r="I52" i="7"/>
  <c r="I64" i="7"/>
  <c r="H51" i="7"/>
  <c r="H63" i="7"/>
  <c r="H56" i="7"/>
  <c r="H68" i="7"/>
  <c r="I54" i="7"/>
  <c r="I66" i="7"/>
  <c r="I51" i="7"/>
  <c r="I63" i="7"/>
  <c r="G52" i="7"/>
  <c r="G64" i="7"/>
  <c r="H54" i="7"/>
  <c r="H66" i="7"/>
  <c r="I53" i="7"/>
  <c r="I65" i="7"/>
  <c r="H52" i="7"/>
  <c r="H64" i="7"/>
  <c r="H55" i="7"/>
  <c r="H67" i="7"/>
  <c r="G54" i="7"/>
  <c r="G66" i="7"/>
  <c r="G56" i="7"/>
  <c r="G68" i="7"/>
  <c r="G53" i="7"/>
  <c r="G65" i="7"/>
  <c r="G55" i="7"/>
  <c r="G67" i="7"/>
  <c r="I56" i="7"/>
  <c r="I68" i="7"/>
  <c r="K64" i="9"/>
  <c r="K52" i="9"/>
  <c r="E65" i="9"/>
  <c r="E53" i="9"/>
  <c r="K65" i="9"/>
  <c r="K53" i="9"/>
  <c r="E66" i="9"/>
  <c r="E54" i="9"/>
  <c r="K66" i="9"/>
  <c r="K54" i="9"/>
  <c r="E67" i="9"/>
  <c r="E55" i="9"/>
  <c r="K55" i="9"/>
  <c r="K67" i="9"/>
  <c r="D55" i="9"/>
  <c r="D67" i="9"/>
  <c r="I66" i="9"/>
  <c r="I54" i="9"/>
  <c r="F66" i="9"/>
  <c r="F54" i="9"/>
  <c r="I67" i="9"/>
  <c r="I55" i="9"/>
  <c r="F67" i="9"/>
  <c r="F55" i="9"/>
  <c r="I68" i="9"/>
  <c r="I80" i="9" s="1"/>
  <c r="I131" i="9" s="1"/>
  <c r="I56" i="9"/>
  <c r="F68" i="9"/>
  <c r="F56" i="9"/>
  <c r="E63" i="9"/>
  <c r="E51" i="9"/>
  <c r="J66" i="9"/>
  <c r="J54" i="9"/>
  <c r="J63" i="9"/>
  <c r="J51" i="9"/>
  <c r="D64" i="9"/>
  <c r="D52" i="9"/>
  <c r="J64" i="9"/>
  <c r="J52" i="9"/>
  <c r="D65" i="9"/>
  <c r="D53" i="9"/>
  <c r="J65" i="9"/>
  <c r="J53" i="9"/>
  <c r="D66" i="9"/>
  <c r="D54" i="9"/>
  <c r="E68" i="9"/>
  <c r="E56" i="9"/>
  <c r="I53" i="9"/>
  <c r="I65" i="9"/>
  <c r="J67" i="9"/>
  <c r="J55" i="9"/>
  <c r="D68" i="9"/>
  <c r="D56" i="9"/>
  <c r="J68" i="9"/>
  <c r="J56" i="9"/>
  <c r="I63" i="9"/>
  <c r="I51" i="9"/>
  <c r="F63" i="9"/>
  <c r="F51" i="9"/>
  <c r="I64" i="9"/>
  <c r="I52" i="9"/>
  <c r="F64" i="9"/>
  <c r="F52" i="9"/>
  <c r="D63" i="9"/>
  <c r="D51" i="9"/>
  <c r="F65" i="9"/>
  <c r="F53" i="9"/>
  <c r="C65" i="7"/>
  <c r="J67" i="8"/>
  <c r="J55" i="8"/>
  <c r="I65" i="8"/>
  <c r="I53" i="8"/>
  <c r="F67" i="8"/>
  <c r="F55" i="8"/>
  <c r="E65" i="8"/>
  <c r="E53" i="8"/>
  <c r="K54" i="8"/>
  <c r="K66" i="8"/>
  <c r="K67" i="8"/>
  <c r="K55" i="8"/>
  <c r="D65" i="8"/>
  <c r="D53" i="8"/>
  <c r="E67" i="8"/>
  <c r="E55" i="8"/>
  <c r="D63" i="8"/>
  <c r="D51" i="8"/>
  <c r="J64" i="8"/>
  <c r="J52" i="8"/>
  <c r="K64" i="8"/>
  <c r="K52" i="8"/>
  <c r="F66" i="8"/>
  <c r="F54" i="8"/>
  <c r="I67" i="8"/>
  <c r="I55" i="8"/>
  <c r="D67" i="8"/>
  <c r="D55" i="8"/>
  <c r="D68" i="8"/>
  <c r="D56" i="8"/>
  <c r="E68" i="8"/>
  <c r="E56" i="8"/>
  <c r="K65" i="8"/>
  <c r="K53" i="8"/>
  <c r="F68" i="8"/>
  <c r="F56" i="8"/>
  <c r="J63" i="8"/>
  <c r="J51" i="8"/>
  <c r="J56" i="8"/>
  <c r="J68" i="8"/>
  <c r="F63" i="8"/>
  <c r="F51" i="8"/>
  <c r="J65" i="8"/>
  <c r="J53" i="8"/>
  <c r="K68" i="8"/>
  <c r="K56" i="8"/>
  <c r="I63" i="8"/>
  <c r="I51" i="8"/>
  <c r="D66" i="8"/>
  <c r="D54" i="8"/>
  <c r="F65" i="8"/>
  <c r="F53" i="8"/>
  <c r="I52" i="8"/>
  <c r="I64" i="8"/>
  <c r="E63" i="8"/>
  <c r="E51" i="8"/>
  <c r="K63" i="8"/>
  <c r="K51" i="8"/>
  <c r="E52" i="8"/>
  <c r="E64" i="8"/>
  <c r="I66" i="8"/>
  <c r="I54" i="8"/>
  <c r="D64" i="8"/>
  <c r="D52" i="8"/>
  <c r="F64" i="8"/>
  <c r="F52" i="8"/>
  <c r="J54" i="8"/>
  <c r="J66" i="8"/>
  <c r="I68" i="8"/>
  <c r="I56" i="8"/>
  <c r="I76" i="7"/>
  <c r="I126" i="7" s="1"/>
  <c r="B51" i="7"/>
  <c r="B63" i="7"/>
  <c r="M68" i="7"/>
  <c r="L68" i="7"/>
  <c r="L67" i="7"/>
  <c r="N66" i="7"/>
  <c r="M65" i="7"/>
  <c r="L66" i="7"/>
  <c r="L63" i="7"/>
  <c r="N67" i="7"/>
  <c r="L64" i="7"/>
  <c r="M67" i="7"/>
  <c r="M64" i="7"/>
  <c r="L65" i="7"/>
  <c r="N64" i="7"/>
  <c r="N63" i="7"/>
  <c r="M66" i="7"/>
  <c r="N65" i="7"/>
  <c r="M63" i="7"/>
  <c r="G63" i="7"/>
  <c r="C63" i="7"/>
  <c r="C66" i="7"/>
  <c r="D67" i="7"/>
  <c r="D63" i="7"/>
  <c r="C68" i="7"/>
  <c r="B65" i="7"/>
  <c r="D66" i="7"/>
  <c r="B68" i="7"/>
  <c r="B67" i="7"/>
  <c r="D68" i="7"/>
  <c r="D65" i="7"/>
  <c r="B64" i="7"/>
  <c r="C67" i="7"/>
  <c r="C64" i="7"/>
  <c r="D64" i="7"/>
  <c r="B66" i="7"/>
  <c r="B51" i="6"/>
  <c r="B63" i="6"/>
  <c r="N66" i="6"/>
  <c r="N54" i="6"/>
  <c r="N67" i="6"/>
  <c r="N55" i="6"/>
  <c r="C64" i="6"/>
  <c r="C52" i="6"/>
  <c r="G63" i="6"/>
  <c r="G51" i="6"/>
  <c r="C55" i="6"/>
  <c r="C67" i="6"/>
  <c r="C54" i="6"/>
  <c r="C66" i="6"/>
  <c r="B68" i="6"/>
  <c r="B56" i="6"/>
  <c r="L52" i="6"/>
  <c r="L64" i="6"/>
  <c r="B53" i="6"/>
  <c r="B65" i="6"/>
  <c r="N56" i="6"/>
  <c r="N68" i="6"/>
  <c r="N52" i="6"/>
  <c r="N64" i="6"/>
  <c r="L54" i="6"/>
  <c r="L66" i="6"/>
  <c r="L68" i="6"/>
  <c r="L56" i="6"/>
  <c r="I64" i="6"/>
  <c r="I52" i="6"/>
  <c r="M65" i="6"/>
  <c r="M53" i="6"/>
  <c r="L55" i="6"/>
  <c r="L67" i="6"/>
  <c r="N65" i="6"/>
  <c r="N53" i="6"/>
  <c r="D66" i="6"/>
  <c r="D54" i="6"/>
  <c r="H68" i="6"/>
  <c r="H56" i="6"/>
  <c r="D63" i="6"/>
  <c r="D51" i="6"/>
  <c r="L53" i="6"/>
  <c r="L65" i="6"/>
  <c r="H54" i="6"/>
  <c r="H66" i="6"/>
  <c r="G53" i="6"/>
  <c r="G65" i="6"/>
  <c r="G66" i="6"/>
  <c r="G54" i="6"/>
  <c r="H53" i="6"/>
  <c r="H65" i="6"/>
  <c r="M52" i="6"/>
  <c r="M64" i="6"/>
  <c r="C65" i="6"/>
  <c r="C53" i="6"/>
  <c r="G55" i="6"/>
  <c r="G67" i="6"/>
  <c r="M54" i="6"/>
  <c r="M66" i="6"/>
  <c r="I55" i="6"/>
  <c r="I67" i="6"/>
  <c r="D56" i="6"/>
  <c r="D68" i="6"/>
  <c r="C51" i="6"/>
  <c r="C63" i="6"/>
  <c r="G52" i="6"/>
  <c r="G64" i="6"/>
  <c r="M55" i="6"/>
  <c r="M67" i="6"/>
  <c r="D52" i="6"/>
  <c r="D64" i="6"/>
  <c r="I68" i="6"/>
  <c r="I56" i="6"/>
  <c r="B64" i="6"/>
  <c r="B52" i="6"/>
  <c r="I53" i="6"/>
  <c r="I65" i="6"/>
  <c r="N51" i="6"/>
  <c r="N63" i="6"/>
  <c r="I63" i="6"/>
  <c r="I51" i="6"/>
  <c r="D53" i="6"/>
  <c r="D65" i="6"/>
  <c r="M51" i="6"/>
  <c r="M63" i="6"/>
  <c r="B55" i="6"/>
  <c r="B67" i="6"/>
  <c r="D55" i="6"/>
  <c r="D67" i="6"/>
  <c r="H63" i="6"/>
  <c r="H51" i="6"/>
  <c r="H67" i="6"/>
  <c r="H55" i="6"/>
  <c r="L51" i="6"/>
  <c r="L63" i="6"/>
  <c r="H52" i="6"/>
  <c r="H64" i="6"/>
  <c r="I54" i="6"/>
  <c r="I66" i="6"/>
  <c r="B54" i="6"/>
  <c r="B66" i="6"/>
  <c r="G56" i="6"/>
  <c r="G68" i="6"/>
  <c r="C56" i="6"/>
  <c r="C68" i="6"/>
  <c r="E77" i="9"/>
  <c r="E128" i="9" s="1"/>
  <c r="K75" i="9"/>
  <c r="K126" i="9" s="1"/>
  <c r="K87" i="9" s="1"/>
  <c r="K80" i="9"/>
  <c r="K131" i="9" s="1"/>
  <c r="K92" i="9" s="1"/>
  <c r="E78" i="8"/>
  <c r="E128" i="8" s="1"/>
  <c r="E90" i="8" s="1"/>
  <c r="F8" i="6"/>
  <c r="E89" i="9" l="1"/>
  <c r="I92" i="9"/>
  <c r="F80" i="9"/>
  <c r="F131" i="9" s="1"/>
  <c r="F92" i="9" s="1"/>
  <c r="E79" i="9"/>
  <c r="E130" i="9" s="1"/>
  <c r="E91" i="9" s="1"/>
  <c r="K79" i="9"/>
  <c r="K130" i="9" s="1"/>
  <c r="L8" i="9" s="1"/>
  <c r="I78" i="9"/>
  <c r="I129" i="9" s="1"/>
  <c r="I90" i="9" s="1"/>
  <c r="C88" i="7"/>
  <c r="G89" i="7"/>
  <c r="I87" i="7"/>
  <c r="I88" i="7"/>
  <c r="C90" i="7"/>
  <c r="C87" i="7"/>
  <c r="L91" i="7"/>
  <c r="M89" i="7"/>
  <c r="N75" i="7"/>
  <c r="N125" i="7" s="1"/>
  <c r="N87" i="7"/>
  <c r="M91" i="7"/>
  <c r="G92" i="7"/>
  <c r="I90" i="7"/>
  <c r="J77" i="9"/>
  <c r="J128" i="9" s="1"/>
  <c r="J89" i="9" s="1"/>
  <c r="D75" i="9"/>
  <c r="D126" i="9" s="1"/>
  <c r="D87" i="9" s="1"/>
  <c r="I76" i="9"/>
  <c r="I127" i="9" s="1"/>
  <c r="I88" i="9" s="1"/>
  <c r="D79" i="9"/>
  <c r="D130" i="9" s="1"/>
  <c r="D91" i="9" s="1"/>
  <c r="E75" i="9"/>
  <c r="E126" i="9" s="1"/>
  <c r="E87" i="9" s="1"/>
  <c r="K77" i="9"/>
  <c r="K128" i="9" s="1"/>
  <c r="K89" i="9" s="1"/>
  <c r="I76" i="8"/>
  <c r="I126" i="8" s="1"/>
  <c r="I88" i="8" s="1"/>
  <c r="D77" i="9"/>
  <c r="D128" i="9" s="1"/>
  <c r="D89" i="9" s="1"/>
  <c r="J79" i="9"/>
  <c r="J130" i="9" s="1"/>
  <c r="J91" i="9" s="1"/>
  <c r="F76" i="9"/>
  <c r="F127" i="9" s="1"/>
  <c r="F88" i="9" s="1"/>
  <c r="B75" i="7"/>
  <c r="B125" i="7" s="1"/>
  <c r="B87" i="7" s="1"/>
  <c r="M76" i="7"/>
  <c r="M126" i="7" s="1"/>
  <c r="M88" i="7" s="1"/>
  <c r="G76" i="7"/>
  <c r="G126" i="7" s="1"/>
  <c r="G88" i="7" s="1"/>
  <c r="H77" i="7"/>
  <c r="H127" i="7" s="1"/>
  <c r="H89" i="7" s="1"/>
  <c r="I77" i="7"/>
  <c r="I127" i="7" s="1"/>
  <c r="I89" i="7" s="1"/>
  <c r="G79" i="7"/>
  <c r="G129" i="7" s="1"/>
  <c r="G91" i="7" s="1"/>
  <c r="G77" i="7"/>
  <c r="G127" i="7" s="1"/>
  <c r="I75" i="7"/>
  <c r="I125" i="7" s="1"/>
  <c r="H75" i="7"/>
  <c r="H125" i="7" s="1"/>
  <c r="H87" i="7" s="1"/>
  <c r="G78" i="7"/>
  <c r="G128" i="7" s="1"/>
  <c r="G90" i="7" s="1"/>
  <c r="G80" i="7"/>
  <c r="G130" i="7" s="1"/>
  <c r="I78" i="7"/>
  <c r="I128" i="7" s="1"/>
  <c r="I80" i="7"/>
  <c r="I130" i="7" s="1"/>
  <c r="I92" i="7" s="1"/>
  <c r="H76" i="7"/>
  <c r="H126" i="7" s="1"/>
  <c r="H88" i="7" s="1"/>
  <c r="H78" i="7"/>
  <c r="H128" i="7" s="1"/>
  <c r="H90" i="7" s="1"/>
  <c r="I79" i="7"/>
  <c r="I129" i="7" s="1"/>
  <c r="I91" i="7" s="1"/>
  <c r="H80" i="7"/>
  <c r="H130" i="7" s="1"/>
  <c r="H92" i="7" s="1"/>
  <c r="L77" i="7"/>
  <c r="L127" i="7" s="1"/>
  <c r="L89" i="7" s="1"/>
  <c r="H79" i="7"/>
  <c r="H129" i="7" s="1"/>
  <c r="H91" i="7" s="1"/>
  <c r="F78" i="9"/>
  <c r="F129" i="9" s="1"/>
  <c r="F90" i="9" s="1"/>
  <c r="J75" i="9"/>
  <c r="J126" i="9" s="1"/>
  <c r="J87" i="9" s="1"/>
  <c r="J76" i="9"/>
  <c r="J127" i="9" s="1"/>
  <c r="J88" i="9" s="1"/>
  <c r="K76" i="9"/>
  <c r="K127" i="9" s="1"/>
  <c r="K88" i="9" s="1"/>
  <c r="I77" i="9"/>
  <c r="I128" i="9" s="1"/>
  <c r="I89" i="9" s="1"/>
  <c r="F77" i="9"/>
  <c r="F128" i="9" s="1"/>
  <c r="F89" i="9" s="1"/>
  <c r="D78" i="9"/>
  <c r="D129" i="9" s="1"/>
  <c r="D90" i="9" s="1"/>
  <c r="J78" i="9"/>
  <c r="J129" i="9" s="1"/>
  <c r="J90" i="9" s="1"/>
  <c r="K78" i="9"/>
  <c r="K129" i="9" s="1"/>
  <c r="K90" i="9" s="1"/>
  <c r="I75" i="9"/>
  <c r="I126" i="9" s="1"/>
  <c r="I87" i="9" s="1"/>
  <c r="I100" i="9" a="1"/>
  <c r="I100" i="9" s="1"/>
  <c r="E78" i="9"/>
  <c r="E129" i="9" s="1"/>
  <c r="E90" i="9" s="1"/>
  <c r="F79" i="9"/>
  <c r="F130" i="9" s="1"/>
  <c r="F91" i="9" s="1"/>
  <c r="I79" i="9"/>
  <c r="I130" i="9" s="1"/>
  <c r="I91" i="9" s="1"/>
  <c r="J80" i="9"/>
  <c r="J131" i="9" s="1"/>
  <c r="J92" i="9" s="1"/>
  <c r="D80" i="9"/>
  <c r="D131" i="9" s="1"/>
  <c r="D92" i="9" s="1"/>
  <c r="F75" i="9"/>
  <c r="F126" i="9" s="1"/>
  <c r="F87" i="9" s="1"/>
  <c r="D76" i="9"/>
  <c r="D127" i="9" s="1"/>
  <c r="D88" i="9" s="1"/>
  <c r="E100" i="9" a="1"/>
  <c r="E100" i="9" s="1"/>
  <c r="L7" i="9" s="1"/>
  <c r="E76" i="9"/>
  <c r="E127" i="9" s="1"/>
  <c r="E88" i="9" s="1"/>
  <c r="E80" i="9"/>
  <c r="E131" i="9" s="1"/>
  <c r="E92" i="9" s="1"/>
  <c r="B76" i="7"/>
  <c r="B126" i="7" s="1"/>
  <c r="B88" i="7" s="1"/>
  <c r="D78" i="7"/>
  <c r="D128" i="7" s="1"/>
  <c r="D90" i="7" s="1"/>
  <c r="B77" i="7"/>
  <c r="B127" i="7" s="1"/>
  <c r="B89" i="7" s="1"/>
  <c r="N77" i="7"/>
  <c r="N127" i="7" s="1"/>
  <c r="N89" i="7" s="1"/>
  <c r="D79" i="7"/>
  <c r="D129" i="7" s="1"/>
  <c r="D91" i="7" s="1"/>
  <c r="N79" i="7"/>
  <c r="N129" i="7" s="1"/>
  <c r="N91" i="7" s="1"/>
  <c r="D76" i="7"/>
  <c r="D126" i="7" s="1"/>
  <c r="D88" i="7" s="1"/>
  <c r="L80" i="7"/>
  <c r="L130" i="7" s="1"/>
  <c r="L92" i="7" s="1"/>
  <c r="M78" i="7"/>
  <c r="M128" i="7" s="1"/>
  <c r="M90" i="7" s="1"/>
  <c r="D75" i="7"/>
  <c r="D125" i="7" s="1"/>
  <c r="D87" i="7" s="1"/>
  <c r="M77" i="7"/>
  <c r="M127" i="7" s="1"/>
  <c r="C76" i="7"/>
  <c r="C126" i="7" s="1"/>
  <c r="C75" i="7"/>
  <c r="C125" i="7" s="1"/>
  <c r="B80" i="7"/>
  <c r="B130" i="7" s="1"/>
  <c r="B92" i="7" s="1"/>
  <c r="C80" i="7"/>
  <c r="C130" i="7" s="1"/>
  <c r="C92" i="7" s="1"/>
  <c r="C79" i="7"/>
  <c r="C129" i="7" s="1"/>
  <c r="C91" i="7" s="1"/>
  <c r="L76" i="7"/>
  <c r="L126" i="7" s="1"/>
  <c r="L88" i="7" s="1"/>
  <c r="B79" i="7"/>
  <c r="B129" i="7" s="1"/>
  <c r="B91" i="7" s="1"/>
  <c r="G75" i="7"/>
  <c r="G125" i="7" s="1"/>
  <c r="G87" i="7" s="1"/>
  <c r="G100" i="7" a="1"/>
  <c r="G100" i="7" s="1"/>
  <c r="L78" i="7"/>
  <c r="L128" i="7" s="1"/>
  <c r="L90" i="7" s="1"/>
  <c r="N80" i="7"/>
  <c r="N130" i="7" s="1"/>
  <c r="N92" i="7" s="1"/>
  <c r="D80" i="7"/>
  <c r="D130" i="7" s="1"/>
  <c r="D92" i="7" s="1"/>
  <c r="B78" i="7"/>
  <c r="B128" i="7" s="1"/>
  <c r="B90" i="7" s="1"/>
  <c r="D77" i="7"/>
  <c r="D127" i="7" s="1"/>
  <c r="D89" i="7" s="1"/>
  <c r="N78" i="7"/>
  <c r="N128" i="7" s="1"/>
  <c r="N90" i="7" s="1"/>
  <c r="M79" i="7"/>
  <c r="M129" i="7" s="1"/>
  <c r="M80" i="7"/>
  <c r="M130" i="7" s="1"/>
  <c r="M92" i="7" s="1"/>
  <c r="M75" i="7"/>
  <c r="M125" i="7" s="1"/>
  <c r="M87" i="7" s="1"/>
  <c r="C77" i="7"/>
  <c r="C127" i="7" s="1"/>
  <c r="C89" i="7" s="1"/>
  <c r="C78" i="7"/>
  <c r="C128" i="7" s="1"/>
  <c r="C100" i="7" a="1"/>
  <c r="C100" i="7" s="1"/>
  <c r="L7" i="7" s="1"/>
  <c r="L79" i="7"/>
  <c r="L129" i="7" s="1"/>
  <c r="N76" i="7"/>
  <c r="N126" i="7" s="1"/>
  <c r="N88" i="7" s="1"/>
  <c r="K100" i="7" a="1"/>
  <c r="K100" i="7" s="1"/>
  <c r="L75" i="7"/>
  <c r="L125" i="7" s="1"/>
  <c r="L87" i="7" s="1"/>
  <c r="K78" i="8"/>
  <c r="K128" i="8" s="1"/>
  <c r="K90" i="8" s="1"/>
  <c r="E79" i="8"/>
  <c r="E129" i="8" s="1"/>
  <c r="E91" i="8" s="1"/>
  <c r="J80" i="8"/>
  <c r="J130" i="8" s="1"/>
  <c r="J92" i="8" s="1"/>
  <c r="E100" i="8" a="1"/>
  <c r="E100" i="8" s="1"/>
  <c r="L7" i="8" s="1"/>
  <c r="D75" i="8"/>
  <c r="D125" i="8" s="1"/>
  <c r="D87" i="8" s="1"/>
  <c r="K79" i="8"/>
  <c r="K129" i="8" s="1"/>
  <c r="K91" i="8" s="1"/>
  <c r="D76" i="8"/>
  <c r="D126" i="8" s="1"/>
  <c r="K75" i="8"/>
  <c r="K125" i="8" s="1"/>
  <c r="K87" i="8" s="1"/>
  <c r="J78" i="8"/>
  <c r="J128" i="8" s="1"/>
  <c r="J90" i="8" s="1"/>
  <c r="F75" i="8"/>
  <c r="F125" i="8" s="1"/>
  <c r="E77" i="8"/>
  <c r="E127" i="8" s="1"/>
  <c r="F76" i="8"/>
  <c r="F126" i="8" s="1"/>
  <c r="E80" i="8"/>
  <c r="E130" i="8" s="1"/>
  <c r="E92" i="8" s="1"/>
  <c r="K76" i="8"/>
  <c r="K126" i="8" s="1"/>
  <c r="I100" i="8" a="1"/>
  <c r="I100" i="8" s="1"/>
  <c r="I75" i="8"/>
  <c r="I125" i="8" s="1"/>
  <c r="I79" i="8"/>
  <c r="I129" i="8" s="1"/>
  <c r="I91" i="8" s="1"/>
  <c r="E76" i="8"/>
  <c r="E126" i="8" s="1"/>
  <c r="E88" i="8" s="1"/>
  <c r="D79" i="8"/>
  <c r="D129" i="8" s="1"/>
  <c r="D91" i="8" s="1"/>
  <c r="J75" i="8"/>
  <c r="J125" i="8" s="1"/>
  <c r="I80" i="8"/>
  <c r="I130" i="8" s="1"/>
  <c r="I92" i="8" s="1"/>
  <c r="F78" i="8"/>
  <c r="F128" i="8" s="1"/>
  <c r="F90" i="8" s="1"/>
  <c r="D80" i="8"/>
  <c r="D130" i="8" s="1"/>
  <c r="D92" i="8" s="1"/>
  <c r="J76" i="8"/>
  <c r="J126" i="8" s="1"/>
  <c r="J88" i="8" s="1"/>
  <c r="F77" i="8"/>
  <c r="F127" i="8" s="1"/>
  <c r="F89" i="8" s="1"/>
  <c r="I77" i="8"/>
  <c r="I127" i="8" s="1"/>
  <c r="I89" i="8" s="1"/>
  <c r="E75" i="8"/>
  <c r="E125" i="8" s="1"/>
  <c r="J79" i="8"/>
  <c r="J129" i="8" s="1"/>
  <c r="J91" i="8" s="1"/>
  <c r="F80" i="8"/>
  <c r="F130" i="8" s="1"/>
  <c r="F92" i="8" s="1"/>
  <c r="K80" i="8"/>
  <c r="K130" i="8" s="1"/>
  <c r="K92" i="8" s="1"/>
  <c r="D77" i="8"/>
  <c r="D127" i="8" s="1"/>
  <c r="D89" i="8" s="1"/>
  <c r="F79" i="8"/>
  <c r="F129" i="8" s="1"/>
  <c r="F91" i="8" s="1"/>
  <c r="D78" i="8"/>
  <c r="D128" i="8" s="1"/>
  <c r="D90" i="8" s="1"/>
  <c r="I78" i="8"/>
  <c r="I128" i="8" s="1"/>
  <c r="I90" i="8" s="1"/>
  <c r="K77" i="8"/>
  <c r="K127" i="8" s="1"/>
  <c r="K89" i="8" s="1"/>
  <c r="J77" i="8"/>
  <c r="J127" i="8" s="1"/>
  <c r="J89" i="8" s="1"/>
  <c r="F8" i="2"/>
  <c r="H8" i="1"/>
  <c r="I8" i="1"/>
  <c r="K91" i="9" l="1"/>
  <c r="F113" i="9" a="1"/>
  <c r="F113" i="9" s="1"/>
  <c r="E87" i="8"/>
  <c r="N87" i="8" s="1"/>
  <c r="S89" i="8"/>
  <c r="N88" i="8"/>
  <c r="E89" i="8"/>
  <c r="N89" i="8" s="1"/>
  <c r="D88" i="8"/>
  <c r="M88" i="8" s="1"/>
  <c r="K88" i="8"/>
  <c r="S88" i="8" s="1"/>
  <c r="J87" i="8"/>
  <c r="R87" i="8" s="1"/>
  <c r="R89" i="8"/>
  <c r="R88" i="8"/>
  <c r="S87" i="8"/>
  <c r="O89" i="8"/>
  <c r="M87" i="8"/>
  <c r="Q88" i="8"/>
  <c r="I87" i="8"/>
  <c r="Q87" i="8" s="1"/>
  <c r="F87" i="8"/>
  <c r="O87" i="8" s="1"/>
  <c r="F88" i="8"/>
  <c r="O88" i="8" s="1"/>
  <c r="J113" i="9" a="1"/>
  <c r="J113" i="9" s="1"/>
  <c r="M89" i="8"/>
  <c r="Q89" i="8"/>
  <c r="J115" i="8" a="1"/>
  <c r="J115" i="8" s="1"/>
  <c r="AA99" i="1"/>
  <c r="W99" i="1"/>
  <c r="X98" i="1"/>
  <c r="Y97" i="1"/>
  <c r="Z96" i="1"/>
  <c r="AA95" i="1"/>
  <c r="W95" i="1"/>
  <c r="X94" i="1"/>
  <c r="Y93" i="1"/>
  <c r="Z92" i="1"/>
  <c r="AA91" i="1"/>
  <c r="W91" i="1"/>
  <c r="X90" i="1"/>
  <c r="Y89" i="1"/>
  <c r="Z88" i="1"/>
  <c r="AA87" i="1"/>
  <c r="W87" i="1"/>
  <c r="X86" i="1"/>
  <c r="Y85" i="1"/>
  <c r="Z84" i="1"/>
  <c r="AA83" i="1"/>
  <c r="W83" i="1"/>
  <c r="X82" i="1"/>
  <c r="Y81" i="1"/>
  <c r="Z80" i="1"/>
  <c r="AA79" i="1"/>
  <c r="W79" i="1"/>
  <c r="X78" i="1"/>
  <c r="Y77" i="1"/>
  <c r="S99" i="1"/>
  <c r="T98" i="1"/>
  <c r="P98" i="1"/>
  <c r="Q97" i="1"/>
  <c r="R96" i="1"/>
  <c r="S95" i="1"/>
  <c r="T94" i="1"/>
  <c r="P94" i="1"/>
  <c r="Q93" i="1"/>
  <c r="R92" i="1"/>
  <c r="S91" i="1"/>
  <c r="T90" i="1"/>
  <c r="P90" i="1"/>
  <c r="Q89" i="1"/>
  <c r="R88" i="1"/>
  <c r="S87" i="1"/>
  <c r="T86" i="1"/>
  <c r="P86" i="1"/>
  <c r="Q85" i="1"/>
  <c r="R84" i="1"/>
  <c r="S83" i="1"/>
  <c r="T82" i="1"/>
  <c r="P82" i="1"/>
  <c r="Q81" i="1"/>
  <c r="R80" i="1"/>
  <c r="S79" i="1"/>
  <c r="T78" i="1"/>
  <c r="P78" i="1"/>
  <c r="Q77" i="1"/>
  <c r="K99" i="1"/>
  <c r="L98" i="1"/>
  <c r="M97" i="1"/>
  <c r="I97" i="1"/>
  <c r="J96" i="1"/>
  <c r="K95" i="1"/>
  <c r="L94" i="1"/>
  <c r="M93" i="1"/>
  <c r="I93" i="1"/>
  <c r="J92" i="1"/>
  <c r="K91" i="1"/>
  <c r="L90" i="1"/>
  <c r="M89" i="1"/>
  <c r="I89" i="1"/>
  <c r="J88" i="1"/>
  <c r="K87" i="1"/>
  <c r="L86" i="1"/>
  <c r="M85" i="1"/>
  <c r="I85" i="1"/>
  <c r="J84" i="1"/>
  <c r="K83" i="1"/>
  <c r="L82" i="1"/>
  <c r="M81" i="1"/>
  <c r="I81" i="1"/>
  <c r="J80" i="1"/>
  <c r="K79" i="1"/>
  <c r="L78" i="1"/>
  <c r="Z99" i="1"/>
  <c r="AA98" i="1"/>
  <c r="W98" i="1"/>
  <c r="X97" i="1"/>
  <c r="Y96" i="1"/>
  <c r="Z95" i="1"/>
  <c r="AA94" i="1"/>
  <c r="W94" i="1"/>
  <c r="X93" i="1"/>
  <c r="Y92" i="1"/>
  <c r="Z91" i="1"/>
  <c r="AA90" i="1"/>
  <c r="W90" i="1"/>
  <c r="X89" i="1"/>
  <c r="Y88" i="1"/>
  <c r="Z87" i="1"/>
  <c r="AA86" i="1"/>
  <c r="W86" i="1"/>
  <c r="X85" i="1"/>
  <c r="Y84" i="1"/>
  <c r="Z83" i="1"/>
  <c r="AA82" i="1"/>
  <c r="W82" i="1"/>
  <c r="X81" i="1"/>
  <c r="Y80" i="1"/>
  <c r="Z79" i="1"/>
  <c r="AA78" i="1"/>
  <c r="W78" i="1"/>
  <c r="X77" i="1"/>
  <c r="R99" i="1"/>
  <c r="S98" i="1"/>
  <c r="T97" i="1"/>
  <c r="P97" i="1"/>
  <c r="Q96" i="1"/>
  <c r="R95" i="1"/>
  <c r="S94" i="1"/>
  <c r="T93" i="1"/>
  <c r="P93" i="1"/>
  <c r="Q92" i="1"/>
  <c r="R91" i="1"/>
  <c r="S90" i="1"/>
  <c r="T89" i="1"/>
  <c r="P89" i="1"/>
  <c r="Q88" i="1"/>
  <c r="R87" i="1"/>
  <c r="S86" i="1"/>
  <c r="T85" i="1"/>
  <c r="P85" i="1"/>
  <c r="Q84" i="1"/>
  <c r="R83" i="1"/>
  <c r="S82" i="1"/>
  <c r="T81" i="1"/>
  <c r="P81" i="1"/>
  <c r="Q80" i="1"/>
  <c r="R79" i="1"/>
  <c r="S78" i="1"/>
  <c r="T77" i="1"/>
  <c r="P77" i="1"/>
  <c r="J99" i="1"/>
  <c r="K98" i="1"/>
  <c r="L97" i="1"/>
  <c r="M96" i="1"/>
  <c r="I96" i="1"/>
  <c r="J95" i="1"/>
  <c r="K94" i="1"/>
  <c r="L93" i="1"/>
  <c r="M92" i="1"/>
  <c r="I92" i="1"/>
  <c r="J91" i="1"/>
  <c r="K90" i="1"/>
  <c r="L89" i="1"/>
  <c r="M88" i="1"/>
  <c r="I88" i="1"/>
  <c r="J87" i="1"/>
  <c r="K86" i="1"/>
  <c r="L85" i="1"/>
  <c r="M84" i="1"/>
  <c r="I84" i="1"/>
  <c r="J83" i="1"/>
  <c r="K82" i="1"/>
  <c r="L81" i="1"/>
  <c r="M80" i="1"/>
  <c r="I80" i="1"/>
  <c r="J79" i="1"/>
  <c r="K78" i="1"/>
  <c r="Y99" i="1"/>
  <c r="Z98" i="1"/>
  <c r="AA97" i="1"/>
  <c r="W97" i="1"/>
  <c r="X96" i="1"/>
  <c r="Y95" i="1"/>
  <c r="Z94" i="1"/>
  <c r="AA93" i="1"/>
  <c r="W93" i="1"/>
  <c r="X92" i="1"/>
  <c r="Y91" i="1"/>
  <c r="Z90" i="1"/>
  <c r="AA89" i="1"/>
  <c r="W89" i="1"/>
  <c r="X88" i="1"/>
  <c r="Y87" i="1"/>
  <c r="Z86" i="1"/>
  <c r="AA85" i="1"/>
  <c r="W85" i="1"/>
  <c r="X84" i="1"/>
  <c r="Y83" i="1"/>
  <c r="Z82" i="1"/>
  <c r="AA81" i="1"/>
  <c r="W81" i="1"/>
  <c r="X80" i="1"/>
  <c r="Y79" i="1"/>
  <c r="Z78" i="1"/>
  <c r="AA77" i="1"/>
  <c r="W77" i="1"/>
  <c r="Q99" i="1"/>
  <c r="R98" i="1"/>
  <c r="S97" i="1"/>
  <c r="T96" i="1"/>
  <c r="P96" i="1"/>
  <c r="Q95" i="1"/>
  <c r="R94" i="1"/>
  <c r="S93" i="1"/>
  <c r="T92" i="1"/>
  <c r="P92" i="1"/>
  <c r="Q91" i="1"/>
  <c r="R90" i="1"/>
  <c r="S89" i="1"/>
  <c r="T88" i="1"/>
  <c r="P88" i="1"/>
  <c r="Q87" i="1"/>
  <c r="R86" i="1"/>
  <c r="S85" i="1"/>
  <c r="T84" i="1"/>
  <c r="P84" i="1"/>
  <c r="Q83" i="1"/>
  <c r="R82" i="1"/>
  <c r="S81" i="1"/>
  <c r="T80" i="1"/>
  <c r="P80" i="1"/>
  <c r="Q79" i="1"/>
  <c r="R78" i="1"/>
  <c r="S77" i="1"/>
  <c r="M99" i="1"/>
  <c r="I99" i="1"/>
  <c r="J98" i="1"/>
  <c r="K97" i="1"/>
  <c r="L96" i="1"/>
  <c r="M95" i="1"/>
  <c r="I95" i="1"/>
  <c r="J94" i="1"/>
  <c r="K93" i="1"/>
  <c r="L92" i="1"/>
  <c r="M91" i="1"/>
  <c r="I91" i="1"/>
  <c r="J90" i="1"/>
  <c r="K89" i="1"/>
  <c r="L88" i="1"/>
  <c r="M87" i="1"/>
  <c r="I87" i="1"/>
  <c r="J86" i="1"/>
  <c r="K85" i="1"/>
  <c r="L84" i="1"/>
  <c r="M83" i="1"/>
  <c r="I83" i="1"/>
  <c r="J82" i="1"/>
  <c r="K81" i="1"/>
  <c r="L80" i="1"/>
  <c r="M79" i="1"/>
  <c r="I79" i="1"/>
  <c r="J78" i="1"/>
  <c r="X99" i="1"/>
  <c r="Y98" i="1"/>
  <c r="Z97" i="1"/>
  <c r="AA96" i="1"/>
  <c r="W96" i="1"/>
  <c r="X95" i="1"/>
  <c r="Y94" i="1"/>
  <c r="Z93" i="1"/>
  <c r="AA92" i="1"/>
  <c r="W92" i="1"/>
  <c r="X91" i="1"/>
  <c r="Y90" i="1"/>
  <c r="Z89" i="1"/>
  <c r="AA88" i="1"/>
  <c r="W88" i="1"/>
  <c r="X87" i="1"/>
  <c r="Y86" i="1"/>
  <c r="Z85" i="1"/>
  <c r="AA84" i="1"/>
  <c r="W84" i="1"/>
  <c r="X83" i="1"/>
  <c r="Y82" i="1"/>
  <c r="Z81" i="1"/>
  <c r="AA80" i="1"/>
  <c r="W80" i="1"/>
  <c r="X79" i="1"/>
  <c r="Y78" i="1"/>
  <c r="Z77" i="1"/>
  <c r="T99" i="1"/>
  <c r="P99" i="1"/>
  <c r="Q98" i="1"/>
  <c r="R97" i="1"/>
  <c r="S96" i="1"/>
  <c r="T95" i="1"/>
  <c r="P95" i="1"/>
  <c r="Q94" i="1"/>
  <c r="R93" i="1"/>
  <c r="S92" i="1"/>
  <c r="T91" i="1"/>
  <c r="P91" i="1"/>
  <c r="Q90" i="1"/>
  <c r="R89" i="1"/>
  <c r="S88" i="1"/>
  <c r="T87" i="1"/>
  <c r="P87" i="1"/>
  <c r="Q86" i="1"/>
  <c r="R85" i="1"/>
  <c r="S84" i="1"/>
  <c r="T83" i="1"/>
  <c r="P83" i="1"/>
  <c r="Q82" i="1"/>
  <c r="R81" i="1"/>
  <c r="S80" i="1"/>
  <c r="T79" i="1"/>
  <c r="P79" i="1"/>
  <c r="Q78" i="1"/>
  <c r="R77" i="1"/>
  <c r="L99" i="1"/>
  <c r="M98" i="1"/>
  <c r="I98" i="1"/>
  <c r="J97" i="1"/>
  <c r="K96" i="1"/>
  <c r="L95" i="1"/>
  <c r="M94" i="1"/>
  <c r="I94" i="1"/>
  <c r="J93" i="1"/>
  <c r="K92" i="1"/>
  <c r="L91" i="1"/>
  <c r="M90" i="1"/>
  <c r="I90" i="1"/>
  <c r="J89" i="1"/>
  <c r="K88" i="1"/>
  <c r="L87" i="1"/>
  <c r="M86" i="1"/>
  <c r="I86" i="1"/>
  <c r="J85" i="1"/>
  <c r="K84" i="1"/>
  <c r="L83" i="1"/>
  <c r="M82" i="1"/>
  <c r="I82" i="1"/>
  <c r="J81" i="1"/>
  <c r="K80" i="1"/>
  <c r="L79" i="1"/>
  <c r="M78" i="1"/>
  <c r="I78" i="1"/>
  <c r="M77" i="1"/>
  <c r="I77" i="1"/>
  <c r="C99" i="1"/>
  <c r="D98" i="1"/>
  <c r="E97" i="1"/>
  <c r="F96" i="1"/>
  <c r="C95" i="1"/>
  <c r="D94" i="1"/>
  <c r="F92" i="1"/>
  <c r="C91" i="1"/>
  <c r="E89" i="1"/>
  <c r="B88" i="1"/>
  <c r="D86" i="1"/>
  <c r="B84" i="1"/>
  <c r="D82" i="1"/>
  <c r="F80" i="1"/>
  <c r="C79" i="1"/>
  <c r="E77" i="1"/>
  <c r="L77" i="1"/>
  <c r="F99" i="1"/>
  <c r="B99" i="1"/>
  <c r="C98" i="1"/>
  <c r="D97" i="1"/>
  <c r="E96" i="1"/>
  <c r="F95" i="1"/>
  <c r="B95" i="1"/>
  <c r="C94" i="1"/>
  <c r="D93" i="1"/>
  <c r="E92" i="1"/>
  <c r="F91" i="1"/>
  <c r="B91" i="1"/>
  <c r="C90" i="1"/>
  <c r="D89" i="1"/>
  <c r="E88" i="1"/>
  <c r="F87" i="1"/>
  <c r="B87" i="1"/>
  <c r="C86" i="1"/>
  <c r="D85" i="1"/>
  <c r="E84" i="1"/>
  <c r="F83" i="1"/>
  <c r="B83" i="1"/>
  <c r="C82" i="1"/>
  <c r="D81" i="1"/>
  <c r="E80" i="1"/>
  <c r="F79" i="1"/>
  <c r="B79" i="1"/>
  <c r="C78" i="1"/>
  <c r="D77" i="1"/>
  <c r="E95" i="1"/>
  <c r="B94" i="1"/>
  <c r="D92" i="1"/>
  <c r="E91" i="1"/>
  <c r="B90" i="1"/>
  <c r="D88" i="1"/>
  <c r="F86" i="1"/>
  <c r="B86" i="1"/>
  <c r="D84" i="1"/>
  <c r="F82" i="1"/>
  <c r="C81" i="1"/>
  <c r="E79" i="1"/>
  <c r="F78" i="1"/>
  <c r="C77" i="1"/>
  <c r="K77" i="1"/>
  <c r="E99" i="1"/>
  <c r="F98" i="1"/>
  <c r="B98" i="1"/>
  <c r="C97" i="1"/>
  <c r="D96" i="1"/>
  <c r="F94" i="1"/>
  <c r="C93" i="1"/>
  <c r="F90" i="1"/>
  <c r="C89" i="1"/>
  <c r="E87" i="1"/>
  <c r="C85" i="1"/>
  <c r="E83" i="1"/>
  <c r="B82" i="1"/>
  <c r="D80" i="1"/>
  <c r="B78" i="1"/>
  <c r="J77" i="1"/>
  <c r="D99" i="1"/>
  <c r="E98" i="1"/>
  <c r="F97" i="1"/>
  <c r="B97" i="1"/>
  <c r="C96" i="1"/>
  <c r="D95" i="1"/>
  <c r="E94" i="1"/>
  <c r="F93" i="1"/>
  <c r="B93" i="1"/>
  <c r="C92" i="1"/>
  <c r="D91" i="1"/>
  <c r="E90" i="1"/>
  <c r="F89" i="1"/>
  <c r="B89" i="1"/>
  <c r="C88" i="1"/>
  <c r="D87" i="1"/>
  <c r="E86" i="1"/>
  <c r="F85" i="1"/>
  <c r="B85" i="1"/>
  <c r="C84" i="1"/>
  <c r="D83" i="1"/>
  <c r="E82" i="1"/>
  <c r="F81" i="1"/>
  <c r="B81" i="1"/>
  <c r="C80" i="1"/>
  <c r="D79" i="1"/>
  <c r="E78" i="1"/>
  <c r="F77" i="1"/>
  <c r="B77" i="1"/>
  <c r="B96" i="1"/>
  <c r="E93" i="1"/>
  <c r="B92" i="1"/>
  <c r="D90" i="1"/>
  <c r="F88" i="1"/>
  <c r="C87" i="1"/>
  <c r="E85" i="1"/>
  <c r="F84" i="1"/>
  <c r="C83" i="1"/>
  <c r="E81" i="1"/>
  <c r="B80" i="1"/>
  <c r="D78" i="1"/>
  <c r="L8" i="8"/>
  <c r="E113" i="9" a="1"/>
  <c r="E113" i="9" s="1"/>
  <c r="I113" i="9" a="1"/>
  <c r="I113" i="9" s="1"/>
  <c r="C113" i="7" a="1"/>
  <c r="C113" i="7" s="1"/>
  <c r="D113" i="7" a="1"/>
  <c r="D113" i="7" s="1"/>
  <c r="K113" i="7" a="1"/>
  <c r="K113" i="7" s="1"/>
  <c r="G113" i="7" a="1"/>
  <c r="G113" i="7" s="1"/>
  <c r="L113" i="7" a="1"/>
  <c r="H113" i="7" a="1"/>
  <c r="H113" i="7" s="1"/>
  <c r="E113" i="8" a="1"/>
  <c r="E113" i="8" s="1"/>
  <c r="I113" i="8" a="1"/>
  <c r="I113" i="8" s="1"/>
  <c r="X78" i="2"/>
  <c r="W77" i="2"/>
  <c r="V76" i="2"/>
  <c r="X74" i="2"/>
  <c r="W73" i="2"/>
  <c r="V72" i="2"/>
  <c r="X70" i="2"/>
  <c r="W69" i="2"/>
  <c r="V68" i="2"/>
  <c r="X66" i="2"/>
  <c r="W65" i="2"/>
  <c r="V64" i="2"/>
  <c r="X62" i="2"/>
  <c r="W61" i="2"/>
  <c r="Q78" i="2"/>
  <c r="S76" i="2"/>
  <c r="R75" i="2"/>
  <c r="Q74" i="2"/>
  <c r="S72" i="2"/>
  <c r="R71" i="2"/>
  <c r="Q70" i="2"/>
  <c r="S68" i="2"/>
  <c r="R67" i="2"/>
  <c r="Q66" i="2"/>
  <c r="S64" i="2"/>
  <c r="R63" i="2"/>
  <c r="Q62" i="2"/>
  <c r="N78" i="2"/>
  <c r="M77" i="2"/>
  <c r="L76" i="2"/>
  <c r="N74" i="2"/>
  <c r="M73" i="2"/>
  <c r="L72" i="2"/>
  <c r="N70" i="2"/>
  <c r="M69" i="2"/>
  <c r="L68" i="2"/>
  <c r="N66" i="2"/>
  <c r="M65" i="2"/>
  <c r="L64" i="2"/>
  <c r="N62" i="2"/>
  <c r="M61" i="2"/>
  <c r="G78" i="2"/>
  <c r="I76" i="2"/>
  <c r="H75" i="2"/>
  <c r="G74" i="2"/>
  <c r="I72" i="2"/>
  <c r="H71" i="2"/>
  <c r="G70" i="2"/>
  <c r="I68" i="2"/>
  <c r="H67" i="2"/>
  <c r="G66" i="2"/>
  <c r="I64" i="2"/>
  <c r="H63" i="2"/>
  <c r="G62" i="2"/>
  <c r="D78" i="2"/>
  <c r="C77" i="2"/>
  <c r="B76" i="2"/>
  <c r="D74" i="2"/>
  <c r="C73" i="2"/>
  <c r="B72" i="2"/>
  <c r="D70" i="2"/>
  <c r="C69" i="2"/>
  <c r="B68" i="2"/>
  <c r="D66" i="2"/>
  <c r="C65" i="2"/>
  <c r="B64" i="2"/>
  <c r="D62" i="2"/>
  <c r="C61" i="2"/>
  <c r="X76" i="2"/>
  <c r="W75" i="2"/>
  <c r="X72" i="2"/>
  <c r="V70" i="2"/>
  <c r="W67" i="2"/>
  <c r="W63" i="2"/>
  <c r="S78" i="2"/>
  <c r="Q76" i="2"/>
  <c r="R73" i="2"/>
  <c r="S70" i="2"/>
  <c r="Q68" i="2"/>
  <c r="R65" i="2"/>
  <c r="S62" i="2"/>
  <c r="L78" i="2"/>
  <c r="M75" i="2"/>
  <c r="N72" i="2"/>
  <c r="L70" i="2"/>
  <c r="W78" i="2"/>
  <c r="V77" i="2"/>
  <c r="X75" i="2"/>
  <c r="W74" i="2"/>
  <c r="V73" i="2"/>
  <c r="X71" i="2"/>
  <c r="W70" i="2"/>
  <c r="V69" i="2"/>
  <c r="X67" i="2"/>
  <c r="W66" i="2"/>
  <c r="V65" i="2"/>
  <c r="X63" i="2"/>
  <c r="W62" i="2"/>
  <c r="V61" i="2"/>
  <c r="S77" i="2"/>
  <c r="R76" i="2"/>
  <c r="Q75" i="2"/>
  <c r="S73" i="2"/>
  <c r="R72" i="2"/>
  <c r="Q71" i="2"/>
  <c r="S69" i="2"/>
  <c r="R68" i="2"/>
  <c r="Q67" i="2"/>
  <c r="S65" i="2"/>
  <c r="R64" i="2"/>
  <c r="Q63" i="2"/>
  <c r="S61" i="2"/>
  <c r="M78" i="2"/>
  <c r="L77" i="2"/>
  <c r="N75" i="2"/>
  <c r="M74" i="2"/>
  <c r="L73" i="2"/>
  <c r="N71" i="2"/>
  <c r="M70" i="2"/>
  <c r="L69" i="2"/>
  <c r="N67" i="2"/>
  <c r="M66" i="2"/>
  <c r="L65" i="2"/>
  <c r="N63" i="2"/>
  <c r="M62" i="2"/>
  <c r="L61" i="2"/>
  <c r="I77" i="2"/>
  <c r="H76" i="2"/>
  <c r="G75" i="2"/>
  <c r="I73" i="2"/>
  <c r="H72" i="2"/>
  <c r="G71" i="2"/>
  <c r="I69" i="2"/>
  <c r="H68" i="2"/>
  <c r="G67" i="2"/>
  <c r="I65" i="2"/>
  <c r="H64" i="2"/>
  <c r="G63" i="2"/>
  <c r="I61" i="2"/>
  <c r="C78" i="2"/>
  <c r="B77" i="2"/>
  <c r="D75" i="2"/>
  <c r="C74" i="2"/>
  <c r="B73" i="2"/>
  <c r="D71" i="2"/>
  <c r="C70" i="2"/>
  <c r="B69" i="2"/>
  <c r="D67" i="2"/>
  <c r="C66" i="2"/>
  <c r="B65" i="2"/>
  <c r="D63" i="2"/>
  <c r="C62" i="2"/>
  <c r="B61" i="2"/>
  <c r="V78" i="2"/>
  <c r="V74" i="2"/>
  <c r="W71" i="2"/>
  <c r="X68" i="2"/>
  <c r="V66" i="2"/>
  <c r="X64" i="2"/>
  <c r="V62" i="2"/>
  <c r="R77" i="2"/>
  <c r="S74" i="2"/>
  <c r="Q72" i="2"/>
  <c r="R69" i="2"/>
  <c r="S66" i="2"/>
  <c r="Q64" i="2"/>
  <c r="R61" i="2"/>
  <c r="N76" i="2"/>
  <c r="L74" i="2"/>
  <c r="M71" i="2"/>
  <c r="X77" i="2"/>
  <c r="W72" i="2"/>
  <c r="V67" i="2"/>
  <c r="X61" i="2"/>
  <c r="R74" i="2"/>
  <c r="Q69" i="2"/>
  <c r="S63" i="2"/>
  <c r="M76" i="2"/>
  <c r="L71" i="2"/>
  <c r="M67" i="2"/>
  <c r="N64" i="2"/>
  <c r="L62" i="2"/>
  <c r="H77" i="2"/>
  <c r="I74" i="2"/>
  <c r="G72" i="2"/>
  <c r="H69" i="2"/>
  <c r="I66" i="2"/>
  <c r="G64" i="2"/>
  <c r="H61" i="2"/>
  <c r="D76" i="2"/>
  <c r="B74" i="2"/>
  <c r="C71" i="2"/>
  <c r="D68" i="2"/>
  <c r="B66" i="2"/>
  <c r="C63" i="2"/>
  <c r="W76" i="2"/>
  <c r="R78" i="2"/>
  <c r="S67" i="2"/>
  <c r="R62" i="2"/>
  <c r="N69" i="2"/>
  <c r="M64" i="2"/>
  <c r="G77" i="2"/>
  <c r="I71" i="2"/>
  <c r="H66" i="2"/>
  <c r="G61" i="2"/>
  <c r="D73" i="2"/>
  <c r="C68" i="2"/>
  <c r="B63" i="2"/>
  <c r="V75" i="2"/>
  <c r="X69" i="2"/>
  <c r="W64" i="2"/>
  <c r="Q77" i="2"/>
  <c r="S71" i="2"/>
  <c r="R66" i="2"/>
  <c r="Q61" i="2"/>
  <c r="N73" i="2"/>
  <c r="N68" i="2"/>
  <c r="L66" i="2"/>
  <c r="M63" i="2"/>
  <c r="I78" i="2"/>
  <c r="G76" i="2"/>
  <c r="H73" i="2"/>
  <c r="I70" i="2"/>
  <c r="G68" i="2"/>
  <c r="H65" i="2"/>
  <c r="I62" i="2"/>
  <c r="B78" i="2"/>
  <c r="C75" i="2"/>
  <c r="D72" i="2"/>
  <c r="B70" i="2"/>
  <c r="C67" i="2"/>
  <c r="D64" i="2"/>
  <c r="B62" i="2"/>
  <c r="X73" i="2"/>
  <c r="W68" i="2"/>
  <c r="V63" i="2"/>
  <c r="S75" i="2"/>
  <c r="R70" i="2"/>
  <c r="Q65" i="2"/>
  <c r="N77" i="2"/>
  <c r="M72" i="2"/>
  <c r="M68" i="2"/>
  <c r="N65" i="2"/>
  <c r="L63" i="2"/>
  <c r="H78" i="2"/>
  <c r="I75" i="2"/>
  <c r="G73" i="2"/>
  <c r="H70" i="2"/>
  <c r="I67" i="2"/>
  <c r="G65" i="2"/>
  <c r="H62" i="2"/>
  <c r="D77" i="2"/>
  <c r="B75" i="2"/>
  <c r="C72" i="2"/>
  <c r="D69" i="2"/>
  <c r="B67" i="2"/>
  <c r="C64" i="2"/>
  <c r="D61" i="2"/>
  <c r="V71" i="2"/>
  <c r="X65" i="2"/>
  <c r="Q73" i="2"/>
  <c r="L75" i="2"/>
  <c r="L67" i="2"/>
  <c r="N61" i="2"/>
  <c r="H74" i="2"/>
  <c r="G69" i="2"/>
  <c r="I63" i="2"/>
  <c r="C76" i="2"/>
  <c r="B71" i="2"/>
  <c r="D65" i="2"/>
  <c r="F114" i="8" l="1"/>
  <c r="F113" i="8"/>
  <c r="F115" i="8" a="1"/>
  <c r="F115" i="8" s="1"/>
  <c r="J113" i="8" a="1"/>
  <c r="J113" i="8" s="1"/>
  <c r="X97" i="2"/>
  <c r="X121" i="2"/>
  <c r="X93" i="2"/>
  <c r="X117" i="2"/>
  <c r="H93" i="2"/>
  <c r="H117" i="2"/>
  <c r="C118" i="2"/>
  <c r="C94" i="2"/>
  <c r="I121" i="2"/>
  <c r="I97" i="2"/>
  <c r="L125" i="2"/>
  <c r="L101" i="2"/>
  <c r="W110" i="2"/>
  <c r="W86" i="2"/>
  <c r="W111" i="2"/>
  <c r="W87" i="2"/>
  <c r="D98" i="2"/>
  <c r="D122" i="2"/>
  <c r="H91" i="2"/>
  <c r="H115" i="2"/>
  <c r="N94" i="2"/>
  <c r="N118" i="2"/>
  <c r="X90" i="2"/>
  <c r="X114" i="2"/>
  <c r="C88" i="2"/>
  <c r="C112" i="2"/>
  <c r="B86" i="2"/>
  <c r="B110" i="2"/>
  <c r="V99" i="2"/>
  <c r="V123" i="2"/>
  <c r="M88" i="2"/>
  <c r="M112" i="2"/>
  <c r="G120" i="2"/>
  <c r="G96" i="2"/>
  <c r="L98" i="2"/>
  <c r="L122" i="2"/>
  <c r="R101" i="2"/>
  <c r="R125" i="2"/>
  <c r="B85" i="2"/>
  <c r="B109" i="2"/>
  <c r="D95" i="2"/>
  <c r="D119" i="2"/>
  <c r="H88" i="2"/>
  <c r="H112" i="2"/>
  <c r="G99" i="2"/>
  <c r="G123" i="2"/>
  <c r="N91" i="2"/>
  <c r="N115" i="2"/>
  <c r="M102" i="2"/>
  <c r="M126" i="2"/>
  <c r="Q95" i="2"/>
  <c r="Q119" i="2"/>
  <c r="X87" i="2"/>
  <c r="X111" i="2"/>
  <c r="W98" i="2"/>
  <c r="W122" i="2"/>
  <c r="S110" i="2"/>
  <c r="S86" i="2"/>
  <c r="W91" i="2"/>
  <c r="W115" i="2"/>
  <c r="C113" i="2"/>
  <c r="C89" i="2"/>
  <c r="B124" i="2"/>
  <c r="B100" i="2"/>
  <c r="I116" i="2"/>
  <c r="I92" i="2"/>
  <c r="M109" i="2"/>
  <c r="M85" i="2"/>
  <c r="L120" i="2"/>
  <c r="L96" i="2"/>
  <c r="S112" i="2"/>
  <c r="S88" i="2"/>
  <c r="R123" i="2"/>
  <c r="R99" i="2"/>
  <c r="V116" i="2"/>
  <c r="V92" i="2"/>
  <c r="X126" i="2"/>
  <c r="X102" i="2"/>
  <c r="N85" i="2"/>
  <c r="N109" i="2"/>
  <c r="B91" i="2"/>
  <c r="B115" i="2"/>
  <c r="H94" i="2"/>
  <c r="H118" i="2"/>
  <c r="N101" i="2"/>
  <c r="N125" i="2"/>
  <c r="D88" i="2"/>
  <c r="D112" i="2"/>
  <c r="G92" i="2"/>
  <c r="G116" i="2"/>
  <c r="N97" i="2"/>
  <c r="N121" i="2"/>
  <c r="B87" i="2"/>
  <c r="B111" i="2"/>
  <c r="N93" i="2"/>
  <c r="N117" i="2"/>
  <c r="C95" i="2"/>
  <c r="C119" i="2"/>
  <c r="I122" i="2"/>
  <c r="I98" i="2"/>
  <c r="Q93" i="2"/>
  <c r="Q117" i="2"/>
  <c r="N100" i="2"/>
  <c r="N124" i="2"/>
  <c r="V86" i="2"/>
  <c r="V110" i="2"/>
  <c r="C110" i="2"/>
  <c r="C86" i="2"/>
  <c r="B121" i="2"/>
  <c r="B97" i="2"/>
  <c r="I113" i="2"/>
  <c r="I89" i="2"/>
  <c r="H124" i="2"/>
  <c r="H100" i="2"/>
  <c r="L117" i="2"/>
  <c r="L93" i="2"/>
  <c r="S109" i="2"/>
  <c r="S85" i="2"/>
  <c r="R120" i="2"/>
  <c r="R96" i="2"/>
  <c r="V113" i="2"/>
  <c r="V89" i="2"/>
  <c r="X123" i="2"/>
  <c r="X99" i="2"/>
  <c r="R89" i="2"/>
  <c r="R113" i="2"/>
  <c r="V94" i="2"/>
  <c r="V118" i="2"/>
  <c r="D90" i="2"/>
  <c r="D114" i="2"/>
  <c r="C101" i="2"/>
  <c r="C125" i="2"/>
  <c r="G94" i="2"/>
  <c r="G118" i="2"/>
  <c r="N86" i="2"/>
  <c r="N110" i="2"/>
  <c r="M97" i="2"/>
  <c r="M121" i="2"/>
  <c r="Q90" i="2"/>
  <c r="Q114" i="2"/>
  <c r="S100" i="2"/>
  <c r="S124" i="2"/>
  <c r="W93" i="2"/>
  <c r="W117" i="2"/>
  <c r="I86" i="2"/>
  <c r="I110" i="2"/>
  <c r="M100" i="2"/>
  <c r="M124" i="2"/>
  <c r="W101" i="2"/>
  <c r="W125" i="2"/>
  <c r="H98" i="2"/>
  <c r="H122" i="2"/>
  <c r="C91" i="2"/>
  <c r="C115" i="2"/>
  <c r="R86" i="2"/>
  <c r="R110" i="2"/>
  <c r="X88" i="2"/>
  <c r="X112" i="2"/>
  <c r="W90" i="2"/>
  <c r="W114" i="2"/>
  <c r="D126" i="2"/>
  <c r="D102" i="2"/>
  <c r="Q126" i="2"/>
  <c r="Q102" i="2"/>
  <c r="D89" i="2"/>
  <c r="D113" i="2"/>
  <c r="L99" i="2"/>
  <c r="L123" i="2"/>
  <c r="C96" i="2"/>
  <c r="C120" i="2"/>
  <c r="I99" i="2"/>
  <c r="I123" i="2"/>
  <c r="R94" i="2"/>
  <c r="R118" i="2"/>
  <c r="B94" i="2"/>
  <c r="B118" i="2"/>
  <c r="H97" i="2"/>
  <c r="H121" i="2"/>
  <c r="R90" i="2"/>
  <c r="R114" i="2"/>
  <c r="D97" i="2"/>
  <c r="D121" i="2"/>
  <c r="S91" i="2"/>
  <c r="S115" i="2"/>
  <c r="D124" i="2"/>
  <c r="D100" i="2"/>
  <c r="L86" i="2"/>
  <c r="L110" i="2"/>
  <c r="X85" i="2"/>
  <c r="X109" i="2"/>
  <c r="Q88" i="2"/>
  <c r="Q112" i="2"/>
  <c r="V114" i="2"/>
  <c r="V90" i="2"/>
  <c r="B113" i="2"/>
  <c r="B89" i="2"/>
  <c r="D123" i="2"/>
  <c r="D99" i="2"/>
  <c r="H116" i="2"/>
  <c r="H92" i="2"/>
  <c r="L109" i="2"/>
  <c r="L85" i="2"/>
  <c r="N119" i="2"/>
  <c r="N95" i="2"/>
  <c r="R112" i="2"/>
  <c r="R88" i="2"/>
  <c r="Q123" i="2"/>
  <c r="Q99" i="2"/>
  <c r="X115" i="2"/>
  <c r="X91" i="2"/>
  <c r="W126" i="2"/>
  <c r="W102" i="2"/>
  <c r="S118" i="2"/>
  <c r="S94" i="2"/>
  <c r="W99" i="2"/>
  <c r="W123" i="2"/>
  <c r="C93" i="2"/>
  <c r="C117" i="2"/>
  <c r="G86" i="2"/>
  <c r="G110" i="2"/>
  <c r="I96" i="2"/>
  <c r="I120" i="2"/>
  <c r="M89" i="2"/>
  <c r="M113" i="2"/>
  <c r="L100" i="2"/>
  <c r="L124" i="2"/>
  <c r="S92" i="2"/>
  <c r="S116" i="2"/>
  <c r="W85" i="2"/>
  <c r="W109" i="2"/>
  <c r="V96" i="2"/>
  <c r="V120" i="2"/>
  <c r="G89" i="2"/>
  <c r="G113" i="2"/>
  <c r="M95" i="2"/>
  <c r="M119" i="2"/>
  <c r="Q98" i="2"/>
  <c r="Q122" i="2"/>
  <c r="H89" i="2"/>
  <c r="H113" i="2"/>
  <c r="G97" i="2"/>
  <c r="G121" i="2"/>
  <c r="I94" i="2"/>
  <c r="I118" i="2"/>
  <c r="B98" i="2"/>
  <c r="B122" i="2"/>
  <c r="R85" i="2"/>
  <c r="R109" i="2"/>
  <c r="C98" i="2"/>
  <c r="C122" i="2"/>
  <c r="Q87" i="2"/>
  <c r="Q111" i="2"/>
  <c r="X96" i="2"/>
  <c r="X120" i="2"/>
  <c r="B95" i="2"/>
  <c r="B119" i="2"/>
  <c r="Q97" i="2"/>
  <c r="Q121" i="2"/>
  <c r="B99" i="2"/>
  <c r="B123" i="2"/>
  <c r="H102" i="2"/>
  <c r="H126" i="2"/>
  <c r="S99" i="2"/>
  <c r="S123" i="2"/>
  <c r="D96" i="2"/>
  <c r="D120" i="2"/>
  <c r="G100" i="2"/>
  <c r="G124" i="2"/>
  <c r="S95" i="2"/>
  <c r="S119" i="2"/>
  <c r="G85" i="2"/>
  <c r="G109" i="2"/>
  <c r="R102" i="2"/>
  <c r="R126" i="2"/>
  <c r="H85" i="2"/>
  <c r="H109" i="2"/>
  <c r="N88" i="2"/>
  <c r="N112" i="2"/>
  <c r="V91" i="2"/>
  <c r="V115" i="2"/>
  <c r="S90" i="2"/>
  <c r="S114" i="2"/>
  <c r="X92" i="2"/>
  <c r="X116" i="2"/>
  <c r="C90" i="2"/>
  <c r="C114" i="2"/>
  <c r="B101" i="2"/>
  <c r="B125" i="2"/>
  <c r="I93" i="2"/>
  <c r="I117" i="2"/>
  <c r="M86" i="2"/>
  <c r="M110" i="2"/>
  <c r="L97" i="2"/>
  <c r="L121" i="2"/>
  <c r="S89" i="2"/>
  <c r="S113" i="2"/>
  <c r="R100" i="2"/>
  <c r="R124" i="2"/>
  <c r="V93" i="2"/>
  <c r="V117" i="2"/>
  <c r="L118" i="2"/>
  <c r="L94" i="2"/>
  <c r="R121" i="2"/>
  <c r="R97" i="2"/>
  <c r="X124" i="2"/>
  <c r="X100" i="2"/>
  <c r="D118" i="2"/>
  <c r="D94" i="2"/>
  <c r="H111" i="2"/>
  <c r="H87" i="2"/>
  <c r="G122" i="2"/>
  <c r="G98" i="2"/>
  <c r="N114" i="2"/>
  <c r="N90" i="2"/>
  <c r="M125" i="2"/>
  <c r="M101" i="2"/>
  <c r="Q118" i="2"/>
  <c r="Q94" i="2"/>
  <c r="X110" i="2"/>
  <c r="X86" i="2"/>
  <c r="W121" i="2"/>
  <c r="W97" i="2"/>
  <c r="G93" i="2"/>
  <c r="G117" i="2"/>
  <c r="M92" i="2"/>
  <c r="M116" i="2"/>
  <c r="L90" i="2"/>
  <c r="L114" i="2"/>
  <c r="B90" i="2"/>
  <c r="B114" i="2"/>
  <c r="V102" i="2"/>
  <c r="V126" i="2"/>
  <c r="G111" i="2"/>
  <c r="G87" i="2"/>
  <c r="M114" i="2"/>
  <c r="M90" i="2"/>
  <c r="S117" i="2"/>
  <c r="S93" i="2"/>
  <c r="V121" i="2"/>
  <c r="V97" i="2"/>
  <c r="B88" i="2"/>
  <c r="B112" i="2"/>
  <c r="G102" i="2"/>
  <c r="G126" i="2"/>
  <c r="R87" i="2"/>
  <c r="R111" i="2"/>
  <c r="I91" i="2"/>
  <c r="I115" i="2"/>
  <c r="M96" i="2"/>
  <c r="M120" i="2"/>
  <c r="N92" i="2"/>
  <c r="N116" i="2"/>
  <c r="S87" i="2"/>
  <c r="S111" i="2"/>
  <c r="D93" i="2"/>
  <c r="D117" i="2"/>
  <c r="Q89" i="2"/>
  <c r="Q113" i="2"/>
  <c r="C92" i="2"/>
  <c r="C116" i="2"/>
  <c r="H125" i="2"/>
  <c r="H101" i="2"/>
  <c r="D87" i="2"/>
  <c r="D111" i="2"/>
  <c r="I101" i="2"/>
  <c r="I125" i="2"/>
  <c r="M94" i="2"/>
  <c r="M118" i="2"/>
  <c r="S97" i="2"/>
  <c r="S121" i="2"/>
  <c r="Q92" i="2"/>
  <c r="Q116" i="2"/>
  <c r="B116" i="2"/>
  <c r="B92" i="2"/>
  <c r="L112" i="2"/>
  <c r="L88" i="2"/>
  <c r="N122" i="2"/>
  <c r="N98" i="2"/>
  <c r="R115" i="2"/>
  <c r="R91" i="2"/>
  <c r="X118" i="2"/>
  <c r="X94" i="2"/>
  <c r="C100" i="2"/>
  <c r="C124" i="2"/>
  <c r="X89" i="2"/>
  <c r="X113" i="2"/>
  <c r="D101" i="2"/>
  <c r="D125" i="2"/>
  <c r="L87" i="2"/>
  <c r="L111" i="2"/>
  <c r="V87" i="2"/>
  <c r="V111" i="2"/>
  <c r="C99" i="2"/>
  <c r="C123" i="2"/>
  <c r="I102" i="2"/>
  <c r="I126" i="2"/>
  <c r="Q101" i="2"/>
  <c r="Q125" i="2"/>
  <c r="H90" i="2"/>
  <c r="H114" i="2"/>
  <c r="W100" i="2"/>
  <c r="W124" i="2"/>
  <c r="G112" i="2"/>
  <c r="G88" i="2"/>
  <c r="M115" i="2"/>
  <c r="M91" i="2"/>
  <c r="W96" i="2"/>
  <c r="W120" i="2"/>
  <c r="R93" i="2"/>
  <c r="R117" i="2"/>
  <c r="W95" i="2"/>
  <c r="W119" i="2"/>
  <c r="D115" i="2"/>
  <c r="D91" i="2"/>
  <c r="C126" i="2"/>
  <c r="C102" i="2"/>
  <c r="G119" i="2"/>
  <c r="G95" i="2"/>
  <c r="N111" i="2"/>
  <c r="N87" i="2"/>
  <c r="M122" i="2"/>
  <c r="M98" i="2"/>
  <c r="Q115" i="2"/>
  <c r="Q91" i="2"/>
  <c r="S125" i="2"/>
  <c r="S101" i="2"/>
  <c r="W118" i="2"/>
  <c r="W94" i="2"/>
  <c r="N96" i="2"/>
  <c r="N120" i="2"/>
  <c r="Q100" i="2"/>
  <c r="Q124" i="2"/>
  <c r="C85" i="2"/>
  <c r="C109" i="2"/>
  <c r="B96" i="2"/>
  <c r="B120" i="2"/>
  <c r="I88" i="2"/>
  <c r="I112" i="2"/>
  <c r="H99" i="2"/>
  <c r="H123" i="2"/>
  <c r="L92" i="2"/>
  <c r="L116" i="2"/>
  <c r="N102" i="2"/>
  <c r="N126" i="2"/>
  <c r="R95" i="2"/>
  <c r="R119" i="2"/>
  <c r="V88" i="2"/>
  <c r="V112" i="2"/>
  <c r="X98" i="2"/>
  <c r="X122" i="2"/>
  <c r="D85" i="2"/>
  <c r="D109" i="2"/>
  <c r="G101" i="2"/>
  <c r="G125" i="2"/>
  <c r="S98" i="2"/>
  <c r="S122" i="2"/>
  <c r="L126" i="2"/>
  <c r="L102" i="2"/>
  <c r="D116" i="2"/>
  <c r="D92" i="2"/>
  <c r="L91" i="2"/>
  <c r="L115" i="2"/>
  <c r="Q85" i="2"/>
  <c r="Q109" i="2"/>
  <c r="R98" i="2"/>
  <c r="R122" i="2"/>
  <c r="G91" i="2"/>
  <c r="G115" i="2"/>
  <c r="V101" i="2"/>
  <c r="V125" i="2"/>
  <c r="H119" i="2"/>
  <c r="H95" i="2"/>
  <c r="I87" i="2"/>
  <c r="I111" i="2"/>
  <c r="V95" i="2"/>
  <c r="V119" i="2"/>
  <c r="H86" i="2"/>
  <c r="H110" i="2"/>
  <c r="N89" i="2"/>
  <c r="N113" i="2"/>
  <c r="W92" i="2"/>
  <c r="W116" i="2"/>
  <c r="B102" i="2"/>
  <c r="B126" i="2"/>
  <c r="M87" i="2"/>
  <c r="M111" i="2"/>
  <c r="W88" i="2"/>
  <c r="W112" i="2"/>
  <c r="I95" i="2"/>
  <c r="I119" i="2"/>
  <c r="C87" i="2"/>
  <c r="C111" i="2"/>
  <c r="I114" i="2"/>
  <c r="I90" i="2"/>
  <c r="L95" i="2"/>
  <c r="L119" i="2"/>
  <c r="X101" i="2"/>
  <c r="X125" i="2"/>
  <c r="Q96" i="2"/>
  <c r="Q120" i="2"/>
  <c r="V122" i="2"/>
  <c r="V98" i="2"/>
  <c r="B93" i="2"/>
  <c r="B117" i="2"/>
  <c r="I85" i="2"/>
  <c r="I109" i="2"/>
  <c r="H96" i="2"/>
  <c r="H120" i="2"/>
  <c r="L89" i="2"/>
  <c r="L113" i="2"/>
  <c r="N99" i="2"/>
  <c r="N123" i="2"/>
  <c r="R92" i="2"/>
  <c r="R116" i="2"/>
  <c r="V85" i="2"/>
  <c r="V109" i="2"/>
  <c r="X95" i="2"/>
  <c r="X119" i="2"/>
  <c r="M123" i="2"/>
  <c r="M99" i="2"/>
  <c r="S126" i="2"/>
  <c r="S102" i="2"/>
  <c r="D110" i="2"/>
  <c r="D86" i="2"/>
  <c r="C121" i="2"/>
  <c r="C97" i="2"/>
  <c r="G114" i="2"/>
  <c r="G90" i="2"/>
  <c r="I124" i="2"/>
  <c r="I100" i="2"/>
  <c r="M117" i="2"/>
  <c r="M93" i="2"/>
  <c r="Q110" i="2"/>
  <c r="Q86" i="2"/>
  <c r="S120" i="2"/>
  <c r="S96" i="2"/>
  <c r="W113" i="2"/>
  <c r="W89" i="2"/>
  <c r="V124" i="2"/>
  <c r="V100" i="2"/>
  <c r="L8" i="7"/>
  <c r="L113" i="7"/>
  <c r="M79" i="6"/>
  <c r="M129" i="6" s="1"/>
  <c r="M91" i="6" s="1"/>
  <c r="M75" i="6"/>
  <c r="M125" i="6" s="1"/>
  <c r="M87" i="6" s="1"/>
  <c r="D80" i="6"/>
  <c r="D130" i="6" s="1"/>
  <c r="D92" i="6" s="1"/>
  <c r="L8" i="6" s="1"/>
  <c r="L77" i="6"/>
  <c r="L127" i="6" s="1"/>
  <c r="L89" i="6" s="1"/>
  <c r="G79" i="6"/>
  <c r="G129" i="6" s="1"/>
  <c r="G91" i="6" s="1"/>
  <c r="M78" i="6"/>
  <c r="M128" i="6" s="1"/>
  <c r="M90" i="6" s="1"/>
  <c r="L80" i="6"/>
  <c r="L130" i="6" s="1"/>
  <c r="L92" i="6" s="1"/>
  <c r="M77" i="6"/>
  <c r="M127" i="6" s="1"/>
  <c r="M89" i="6" s="1"/>
  <c r="L76" i="6"/>
  <c r="L126" i="6" s="1"/>
  <c r="L88" i="6" s="1"/>
  <c r="D78" i="6"/>
  <c r="D128" i="6" s="1"/>
  <c r="D90" i="6" s="1"/>
  <c r="D77" i="6"/>
  <c r="D127" i="6" s="1"/>
  <c r="D89" i="6" s="1"/>
  <c r="L78" i="6"/>
  <c r="L128" i="6" s="1"/>
  <c r="L90" i="6" s="1"/>
  <c r="G78" i="6"/>
  <c r="G128" i="6" s="1"/>
  <c r="G90" i="6" s="1"/>
  <c r="D76" i="6"/>
  <c r="D126" i="6" s="1"/>
  <c r="D88" i="6" s="1"/>
  <c r="M80" i="6"/>
  <c r="M130" i="6" s="1"/>
  <c r="M92" i="6" s="1"/>
  <c r="M76" i="6"/>
  <c r="M126" i="6" s="1"/>
  <c r="M88" i="6" s="1"/>
  <c r="L79" i="6"/>
  <c r="L129" i="6" s="1"/>
  <c r="L91" i="6" s="1"/>
  <c r="D75" i="6"/>
  <c r="D125" i="6" s="1"/>
  <c r="D87" i="6" s="1"/>
  <c r="G80" i="6"/>
  <c r="G130" i="6" s="1"/>
  <c r="G92" i="6" s="1"/>
  <c r="G76" i="6"/>
  <c r="G126" i="6" s="1"/>
  <c r="G88" i="6" s="1"/>
  <c r="G77" i="6"/>
  <c r="G127" i="6" s="1"/>
  <c r="G89" i="6" s="1"/>
  <c r="H76" i="6"/>
  <c r="H126" i="6" s="1"/>
  <c r="H88" i="6" s="1"/>
  <c r="C77" i="6"/>
  <c r="C127" i="6" s="1"/>
  <c r="C89" i="6" s="1"/>
  <c r="I79" i="6"/>
  <c r="I129" i="6" s="1"/>
  <c r="I91" i="6" s="1"/>
  <c r="N80" i="6"/>
  <c r="N130" i="6" s="1"/>
  <c r="N92" i="6" s="1"/>
  <c r="B80" i="6"/>
  <c r="B130" i="6" s="1"/>
  <c r="B92" i="6" s="1"/>
  <c r="H77" i="6"/>
  <c r="H127" i="6" s="1"/>
  <c r="H89" i="6" s="1"/>
  <c r="G100" i="6" a="1"/>
  <c r="G100" i="6" s="1"/>
  <c r="G75" i="6"/>
  <c r="G125" i="6" s="1"/>
  <c r="G87" i="6" s="1"/>
  <c r="H79" i="6"/>
  <c r="H129" i="6" s="1"/>
  <c r="H91" i="6" s="1"/>
  <c r="C80" i="6"/>
  <c r="C130" i="6" s="1"/>
  <c r="C92" i="6" s="1"/>
  <c r="I77" i="6"/>
  <c r="I127" i="6" s="1"/>
  <c r="I89" i="6" s="1"/>
  <c r="B78" i="6"/>
  <c r="B128" i="6" s="1"/>
  <c r="B90" i="6" s="1"/>
  <c r="B79" i="6"/>
  <c r="B129" i="6" s="1"/>
  <c r="B91" i="6" s="1"/>
  <c r="I80" i="6"/>
  <c r="I130" i="6" s="1"/>
  <c r="I92" i="6" s="1"/>
  <c r="C75" i="6"/>
  <c r="C125" i="6" s="1"/>
  <c r="C87" i="6" s="1"/>
  <c r="N79" i="6"/>
  <c r="N129" i="6" s="1"/>
  <c r="N91" i="6" s="1"/>
  <c r="H80" i="6"/>
  <c r="H130" i="6" s="1"/>
  <c r="H92" i="6" s="1"/>
  <c r="N77" i="6"/>
  <c r="N127" i="6" s="1"/>
  <c r="N89" i="6" s="1"/>
  <c r="C100" i="6" a="1"/>
  <c r="C100" i="6" s="1"/>
  <c r="L7" i="6" s="1"/>
  <c r="B75" i="6"/>
  <c r="B125" i="6" s="1"/>
  <c r="B87" i="6" s="1"/>
  <c r="C79" i="6"/>
  <c r="C129" i="6" s="1"/>
  <c r="C91" i="6" s="1"/>
  <c r="I76" i="6"/>
  <c r="I126" i="6" s="1"/>
  <c r="I88" i="6" s="1"/>
  <c r="H78" i="6"/>
  <c r="H128" i="6" s="1"/>
  <c r="H90" i="6" s="1"/>
  <c r="N75" i="6"/>
  <c r="N125" i="6" s="1"/>
  <c r="N87" i="6" s="1"/>
  <c r="B77" i="6"/>
  <c r="B127" i="6" s="1"/>
  <c r="B89" i="6" s="1"/>
  <c r="I78" i="6"/>
  <c r="I128" i="6" s="1"/>
  <c r="I90" i="6" s="1"/>
  <c r="C78" i="6"/>
  <c r="C128" i="6" s="1"/>
  <c r="C90" i="6" s="1"/>
  <c r="I75" i="6"/>
  <c r="I125" i="6" s="1"/>
  <c r="I87" i="6" s="1"/>
  <c r="N76" i="6"/>
  <c r="N126" i="6" s="1"/>
  <c r="N88" i="6" s="1"/>
  <c r="K100" i="6" a="1"/>
  <c r="K100" i="6" s="1"/>
  <c r="L75" i="6"/>
  <c r="L125" i="6" s="1"/>
  <c r="L87" i="6" s="1"/>
  <c r="N78" i="6"/>
  <c r="N128" i="6" s="1"/>
  <c r="N90" i="6" s="1"/>
  <c r="B76" i="6"/>
  <c r="B126" i="6" s="1"/>
  <c r="B88" i="6" s="1"/>
  <c r="C76" i="6"/>
  <c r="C126" i="6" s="1"/>
  <c r="C88" i="6" s="1"/>
  <c r="D79" i="6"/>
  <c r="D129" i="6" s="1"/>
  <c r="D91" i="6" s="1"/>
  <c r="H75" i="6"/>
  <c r="H125" i="6" s="1"/>
  <c r="H87" i="6" s="1"/>
  <c r="B132" i="2" l="1"/>
  <c r="B231" i="2" s="1"/>
  <c r="B155" i="2" s="1"/>
  <c r="H113" i="6" a="1"/>
  <c r="H113" i="6" s="1"/>
  <c r="L113" i="6" a="1"/>
  <c r="K113" i="6" a="1"/>
  <c r="K113" i="6" s="1"/>
  <c r="D113" i="6" a="1"/>
  <c r="D113" i="6" s="1"/>
  <c r="C113" i="6" a="1"/>
  <c r="C113" i="6" s="1"/>
  <c r="G113" i="6" a="1"/>
  <c r="G113" i="6" s="1"/>
  <c r="D143" i="2"/>
  <c r="D242" i="2" s="1"/>
  <c r="D166" i="2" s="1"/>
  <c r="D132" i="2"/>
  <c r="D134" i="2"/>
  <c r="D233" i="2" s="1"/>
  <c r="D157" i="2" s="1"/>
  <c r="D139" i="2"/>
  <c r="D238" i="2" s="1"/>
  <c r="D162" i="2" s="1"/>
  <c r="D137" i="2"/>
  <c r="D236" i="2" s="1"/>
  <c r="D160" i="2" s="1"/>
  <c r="D138" i="2"/>
  <c r="D237" i="2" s="1"/>
  <c r="D161" i="2" s="1"/>
  <c r="D142" i="2"/>
  <c r="D241" i="2" s="1"/>
  <c r="D165" i="2" s="1"/>
  <c r="D147" i="2"/>
  <c r="D246" i="2" s="1"/>
  <c r="D170" i="2" s="1"/>
  <c r="D133" i="2"/>
  <c r="D232" i="2" s="1"/>
  <c r="D156" i="2" s="1"/>
  <c r="D136" i="2"/>
  <c r="D235" i="2" s="1"/>
  <c r="D159" i="2" s="1"/>
  <c r="D141" i="2"/>
  <c r="D240" i="2" s="1"/>
  <c r="D164" i="2" s="1"/>
  <c r="D140" i="2"/>
  <c r="D239" i="2" s="1"/>
  <c r="D163" i="2" s="1"/>
  <c r="D144" i="2"/>
  <c r="D243" i="2" s="1"/>
  <c r="D167" i="2" s="1"/>
  <c r="D148" i="2"/>
  <c r="D247" i="2" s="1"/>
  <c r="D171" i="2" s="1"/>
  <c r="D145" i="2"/>
  <c r="D244" i="2" s="1"/>
  <c r="D168" i="2" s="1"/>
  <c r="D146" i="2"/>
  <c r="D245" i="2" s="1"/>
  <c r="D169" i="2" s="1"/>
  <c r="D135" i="2"/>
  <c r="D234" i="2" s="1"/>
  <c r="D158" i="2" s="1"/>
  <c r="D149" i="2"/>
  <c r="D248" i="2" s="1"/>
  <c r="D172" i="2" s="1"/>
  <c r="AA71" i="1"/>
  <c r="Z71" i="1"/>
  <c r="Y71" i="1"/>
  <c r="X71" i="1"/>
  <c r="W71" i="1"/>
  <c r="AA70" i="1"/>
  <c r="Z70" i="1"/>
  <c r="Y70" i="1"/>
  <c r="X70" i="1"/>
  <c r="W70" i="1"/>
  <c r="AA69" i="1"/>
  <c r="Z69" i="1"/>
  <c r="Y69" i="1"/>
  <c r="X69" i="1"/>
  <c r="W69" i="1"/>
  <c r="AA68" i="1"/>
  <c r="Z68" i="1"/>
  <c r="Y68" i="1"/>
  <c r="X68" i="1"/>
  <c r="W68" i="1"/>
  <c r="AA67" i="1"/>
  <c r="Z67" i="1"/>
  <c r="Y67" i="1"/>
  <c r="X67" i="1"/>
  <c r="W67" i="1"/>
  <c r="AA66" i="1"/>
  <c r="Z66" i="1"/>
  <c r="Y66" i="1"/>
  <c r="X66" i="1"/>
  <c r="W66" i="1"/>
  <c r="AA65" i="1"/>
  <c r="Z65" i="1"/>
  <c r="Y65" i="1"/>
  <c r="X65" i="1"/>
  <c r="W65" i="1"/>
  <c r="AA64" i="1"/>
  <c r="Z64" i="1"/>
  <c r="Y64" i="1"/>
  <c r="X64" i="1"/>
  <c r="W64" i="1"/>
  <c r="AA63" i="1"/>
  <c r="Z63" i="1"/>
  <c r="Y63" i="1"/>
  <c r="X63" i="1"/>
  <c r="W63" i="1"/>
  <c r="AA62" i="1"/>
  <c r="Z62" i="1"/>
  <c r="Y62" i="1"/>
  <c r="X62" i="1"/>
  <c r="W62" i="1"/>
  <c r="AA61" i="1"/>
  <c r="Z61" i="1"/>
  <c r="Y61" i="1"/>
  <c r="X61" i="1"/>
  <c r="W61" i="1"/>
  <c r="AA60" i="1"/>
  <c r="Z60" i="1"/>
  <c r="Y60" i="1"/>
  <c r="X60" i="1"/>
  <c r="W60" i="1"/>
  <c r="AA59" i="1"/>
  <c r="Z59" i="1"/>
  <c r="Y59" i="1"/>
  <c r="X59" i="1"/>
  <c r="W59" i="1"/>
  <c r="AA58" i="1"/>
  <c r="Z58" i="1"/>
  <c r="Y58" i="1"/>
  <c r="X58" i="1"/>
  <c r="W58" i="1"/>
  <c r="AA57" i="1"/>
  <c r="Z57" i="1"/>
  <c r="Y57" i="1"/>
  <c r="X57" i="1"/>
  <c r="W57" i="1"/>
  <c r="AA56" i="1"/>
  <c r="Z56" i="1"/>
  <c r="Y56" i="1"/>
  <c r="X56" i="1"/>
  <c r="W56" i="1"/>
  <c r="AA55" i="1"/>
  <c r="Z55" i="1"/>
  <c r="Y55" i="1"/>
  <c r="X55" i="1"/>
  <c r="W55" i="1"/>
  <c r="AA54" i="1"/>
  <c r="Z54" i="1"/>
  <c r="Y54" i="1"/>
  <c r="X54" i="1"/>
  <c r="W54" i="1"/>
  <c r="AA53" i="1"/>
  <c r="Z53" i="1"/>
  <c r="Y53" i="1"/>
  <c r="X53" i="1"/>
  <c r="W53" i="1"/>
  <c r="AA52" i="1"/>
  <c r="Z52" i="1"/>
  <c r="Y52" i="1"/>
  <c r="X52" i="1"/>
  <c r="W52" i="1"/>
  <c r="AA51" i="1"/>
  <c r="Z51" i="1"/>
  <c r="Y51" i="1"/>
  <c r="X51" i="1"/>
  <c r="W51" i="1"/>
  <c r="AA50" i="1"/>
  <c r="Z50" i="1"/>
  <c r="Y50" i="1"/>
  <c r="X50" i="1"/>
  <c r="W50" i="1"/>
  <c r="AA49" i="1"/>
  <c r="Z49" i="1"/>
  <c r="Y49" i="1"/>
  <c r="X49" i="1"/>
  <c r="W49" i="1"/>
  <c r="T71" i="1"/>
  <c r="S71" i="1"/>
  <c r="R71" i="1"/>
  <c r="Q71" i="1"/>
  <c r="P71" i="1"/>
  <c r="T70" i="1"/>
  <c r="S70" i="1"/>
  <c r="R70" i="1"/>
  <c r="Q70" i="1"/>
  <c r="P70" i="1"/>
  <c r="T69" i="1"/>
  <c r="S69" i="1"/>
  <c r="R69" i="1"/>
  <c r="Q69" i="1"/>
  <c r="P69" i="1"/>
  <c r="T68" i="1"/>
  <c r="S68" i="1"/>
  <c r="R68" i="1"/>
  <c r="Q68" i="1"/>
  <c r="P68" i="1"/>
  <c r="T67" i="1"/>
  <c r="S67" i="1"/>
  <c r="R67" i="1"/>
  <c r="Q67" i="1"/>
  <c r="P67" i="1"/>
  <c r="T66" i="1"/>
  <c r="S66" i="1"/>
  <c r="R66" i="1"/>
  <c r="Q66" i="1"/>
  <c r="P66" i="1"/>
  <c r="T65" i="1"/>
  <c r="S65" i="1"/>
  <c r="R65" i="1"/>
  <c r="Q65" i="1"/>
  <c r="P65" i="1"/>
  <c r="T64" i="1"/>
  <c r="S64" i="1"/>
  <c r="R64" i="1"/>
  <c r="Q64" i="1"/>
  <c r="P64" i="1"/>
  <c r="T63" i="1"/>
  <c r="S63" i="1"/>
  <c r="R63" i="1"/>
  <c r="Q63" i="1"/>
  <c r="P63" i="1"/>
  <c r="T62" i="1"/>
  <c r="S62" i="1"/>
  <c r="R62" i="1"/>
  <c r="Q62" i="1"/>
  <c r="P62" i="1"/>
  <c r="T61" i="1"/>
  <c r="S61" i="1"/>
  <c r="R61" i="1"/>
  <c r="Q61" i="1"/>
  <c r="P61" i="1"/>
  <c r="T60" i="1"/>
  <c r="S60" i="1"/>
  <c r="R60" i="1"/>
  <c r="Q60" i="1"/>
  <c r="P60" i="1"/>
  <c r="T59" i="1"/>
  <c r="S59" i="1"/>
  <c r="R59" i="1"/>
  <c r="Q59" i="1"/>
  <c r="P59" i="1"/>
  <c r="T58" i="1"/>
  <c r="S58" i="1"/>
  <c r="R58" i="1"/>
  <c r="Q58" i="1"/>
  <c r="P58" i="1"/>
  <c r="T57" i="1"/>
  <c r="S57" i="1"/>
  <c r="R57" i="1"/>
  <c r="Q57" i="1"/>
  <c r="P57" i="1"/>
  <c r="T56" i="1"/>
  <c r="S56" i="1"/>
  <c r="R56" i="1"/>
  <c r="Q56" i="1"/>
  <c r="P56" i="1"/>
  <c r="T55" i="1"/>
  <c r="S55" i="1"/>
  <c r="R55" i="1"/>
  <c r="Q55" i="1"/>
  <c r="P55" i="1"/>
  <c r="T54" i="1"/>
  <c r="S54" i="1"/>
  <c r="R54" i="1"/>
  <c r="Q54" i="1"/>
  <c r="P54" i="1"/>
  <c r="T53" i="1"/>
  <c r="S53" i="1"/>
  <c r="R53" i="1"/>
  <c r="Q53" i="1"/>
  <c r="P53" i="1"/>
  <c r="T52" i="1"/>
  <c r="S52" i="1"/>
  <c r="R52" i="1"/>
  <c r="Q52" i="1"/>
  <c r="P52" i="1"/>
  <c r="T51" i="1"/>
  <c r="S51" i="1"/>
  <c r="R51" i="1"/>
  <c r="Q51" i="1"/>
  <c r="P51" i="1"/>
  <c r="T50" i="1"/>
  <c r="S50" i="1"/>
  <c r="R50" i="1"/>
  <c r="Q50" i="1"/>
  <c r="P50" i="1"/>
  <c r="T49" i="1"/>
  <c r="S49" i="1"/>
  <c r="R49" i="1"/>
  <c r="Q49" i="1"/>
  <c r="P49" i="1"/>
  <c r="M71" i="1"/>
  <c r="L71" i="1"/>
  <c r="K71" i="1"/>
  <c r="J71" i="1"/>
  <c r="I71" i="1"/>
  <c r="M70" i="1"/>
  <c r="L70" i="1"/>
  <c r="K70" i="1"/>
  <c r="J70" i="1"/>
  <c r="I70" i="1"/>
  <c r="M69" i="1"/>
  <c r="L69" i="1"/>
  <c r="K69" i="1"/>
  <c r="J69" i="1"/>
  <c r="I69" i="1"/>
  <c r="M68" i="1"/>
  <c r="L68" i="1"/>
  <c r="K68" i="1"/>
  <c r="J68" i="1"/>
  <c r="I68" i="1"/>
  <c r="M67" i="1"/>
  <c r="L67" i="1"/>
  <c r="K67" i="1"/>
  <c r="J67" i="1"/>
  <c r="I67" i="1"/>
  <c r="M66" i="1"/>
  <c r="L66" i="1"/>
  <c r="K66" i="1"/>
  <c r="J66" i="1"/>
  <c r="I66" i="1"/>
  <c r="M65" i="1"/>
  <c r="L65" i="1"/>
  <c r="K65" i="1"/>
  <c r="J65" i="1"/>
  <c r="I65" i="1"/>
  <c r="M64" i="1"/>
  <c r="L64" i="1"/>
  <c r="K64" i="1"/>
  <c r="J64" i="1"/>
  <c r="I64" i="1"/>
  <c r="M63" i="1"/>
  <c r="L63" i="1"/>
  <c r="K63" i="1"/>
  <c r="J63" i="1"/>
  <c r="I63" i="1"/>
  <c r="M62" i="1"/>
  <c r="L62" i="1"/>
  <c r="K62" i="1"/>
  <c r="J62" i="1"/>
  <c r="I62" i="1"/>
  <c r="M61" i="1"/>
  <c r="L61" i="1"/>
  <c r="K61" i="1"/>
  <c r="J61" i="1"/>
  <c r="I61" i="1"/>
  <c r="M60" i="1"/>
  <c r="L60" i="1"/>
  <c r="K60" i="1"/>
  <c r="J60" i="1"/>
  <c r="I60" i="1"/>
  <c r="M59" i="1"/>
  <c r="L59" i="1"/>
  <c r="K59" i="1"/>
  <c r="J59" i="1"/>
  <c r="I59" i="1"/>
  <c r="M58" i="1"/>
  <c r="L58" i="1"/>
  <c r="K58" i="1"/>
  <c r="J58" i="1"/>
  <c r="I58" i="1"/>
  <c r="M57" i="1"/>
  <c r="L57" i="1"/>
  <c r="K57" i="1"/>
  <c r="J57" i="1"/>
  <c r="I57" i="1"/>
  <c r="M56" i="1"/>
  <c r="L56" i="1"/>
  <c r="K56" i="1"/>
  <c r="J56" i="1"/>
  <c r="I56" i="1"/>
  <c r="M55" i="1"/>
  <c r="L55" i="1"/>
  <c r="K55" i="1"/>
  <c r="J55" i="1"/>
  <c r="I55" i="1"/>
  <c r="M54" i="1"/>
  <c r="L54" i="1"/>
  <c r="K54" i="1"/>
  <c r="J54" i="1"/>
  <c r="I54" i="1"/>
  <c r="M53" i="1"/>
  <c r="L53" i="1"/>
  <c r="K53" i="1"/>
  <c r="J53" i="1"/>
  <c r="I53" i="1"/>
  <c r="M52" i="1"/>
  <c r="L52" i="1"/>
  <c r="K52" i="1"/>
  <c r="J52" i="1"/>
  <c r="I52" i="1"/>
  <c r="M51" i="1"/>
  <c r="L51" i="1"/>
  <c r="K51" i="1"/>
  <c r="J51" i="1"/>
  <c r="I51" i="1"/>
  <c r="M50" i="1"/>
  <c r="L50" i="1"/>
  <c r="K50" i="1"/>
  <c r="J50" i="1"/>
  <c r="I50" i="1"/>
  <c r="M49" i="1"/>
  <c r="L49" i="1"/>
  <c r="K49" i="1"/>
  <c r="J49" i="1"/>
  <c r="I49" i="1"/>
  <c r="F71" i="1"/>
  <c r="E71" i="1"/>
  <c r="D71" i="1"/>
  <c r="C71" i="1"/>
  <c r="B71" i="1"/>
  <c r="F70" i="1"/>
  <c r="E70" i="1"/>
  <c r="D70" i="1"/>
  <c r="C70" i="1"/>
  <c r="B70" i="1"/>
  <c r="F69" i="1"/>
  <c r="E69" i="1"/>
  <c r="D69" i="1"/>
  <c r="C69" i="1"/>
  <c r="B69" i="1"/>
  <c r="F68" i="1"/>
  <c r="E68" i="1"/>
  <c r="D68" i="1"/>
  <c r="C68" i="1"/>
  <c r="B68" i="1"/>
  <c r="F67" i="1"/>
  <c r="E67" i="1"/>
  <c r="D67" i="1"/>
  <c r="C67" i="1"/>
  <c r="B67" i="1"/>
  <c r="F66" i="1"/>
  <c r="E66" i="1"/>
  <c r="D66" i="1"/>
  <c r="C66" i="1"/>
  <c r="B66" i="1"/>
  <c r="F65" i="1"/>
  <c r="E65" i="1"/>
  <c r="D65" i="1"/>
  <c r="C65" i="1"/>
  <c r="B65" i="1"/>
  <c r="F64" i="1"/>
  <c r="E64" i="1"/>
  <c r="D64" i="1"/>
  <c r="C64" i="1"/>
  <c r="B64" i="1"/>
  <c r="F63" i="1"/>
  <c r="E63" i="1"/>
  <c r="D63" i="1"/>
  <c r="C63" i="1"/>
  <c r="B63" i="1"/>
  <c r="F62" i="1"/>
  <c r="E62" i="1"/>
  <c r="D62" i="1"/>
  <c r="C62" i="1"/>
  <c r="B62" i="1"/>
  <c r="F61" i="1"/>
  <c r="E61" i="1"/>
  <c r="D61" i="1"/>
  <c r="C61" i="1"/>
  <c r="B61" i="1"/>
  <c r="F60" i="1"/>
  <c r="E60" i="1"/>
  <c r="D60" i="1"/>
  <c r="C60" i="1"/>
  <c r="B60" i="1"/>
  <c r="F59" i="1"/>
  <c r="E59" i="1"/>
  <c r="D59" i="1"/>
  <c r="C59" i="1"/>
  <c r="B59" i="1"/>
  <c r="F58" i="1"/>
  <c r="E58" i="1"/>
  <c r="D58" i="1"/>
  <c r="C58" i="1"/>
  <c r="B58" i="1"/>
  <c r="F57" i="1"/>
  <c r="E57" i="1"/>
  <c r="D57" i="1"/>
  <c r="C57" i="1"/>
  <c r="B57" i="1"/>
  <c r="F56" i="1"/>
  <c r="E56" i="1"/>
  <c r="D56" i="1"/>
  <c r="C56" i="1"/>
  <c r="B56" i="1"/>
  <c r="F55" i="1"/>
  <c r="E55" i="1"/>
  <c r="D55" i="1"/>
  <c r="C55" i="1"/>
  <c r="B55" i="1"/>
  <c r="F54" i="1"/>
  <c r="E54" i="1"/>
  <c r="D54" i="1"/>
  <c r="C54" i="1"/>
  <c r="B54" i="1"/>
  <c r="F53" i="1"/>
  <c r="E53" i="1"/>
  <c r="D53" i="1"/>
  <c r="C53" i="1"/>
  <c r="B53" i="1"/>
  <c r="F52" i="1"/>
  <c r="E52" i="1"/>
  <c r="D52" i="1"/>
  <c r="C52" i="1"/>
  <c r="B52" i="1"/>
  <c r="F51" i="1"/>
  <c r="E51" i="1"/>
  <c r="D51" i="1"/>
  <c r="C51" i="1"/>
  <c r="B51" i="1"/>
  <c r="F50" i="1"/>
  <c r="E50" i="1"/>
  <c r="D50" i="1"/>
  <c r="C50" i="1"/>
  <c r="B50" i="1"/>
  <c r="F49" i="1"/>
  <c r="E49" i="1"/>
  <c r="D49" i="1"/>
  <c r="C49" i="1"/>
  <c r="B49" i="1"/>
  <c r="I43" i="1"/>
  <c r="I42" i="1"/>
  <c r="I41" i="1"/>
  <c r="D231" i="2" l="1"/>
  <c r="D155" i="2" s="1"/>
  <c r="L113" i="6"/>
  <c r="B138" i="2"/>
  <c r="Q146" i="2"/>
  <c r="Q245" i="2" s="1"/>
  <c r="Q169" i="2" s="1"/>
  <c r="W149" i="2"/>
  <c r="W248" i="2" s="1"/>
  <c r="W172" i="2" s="1"/>
  <c r="L139" i="2"/>
  <c r="L238" i="2" s="1"/>
  <c r="L162" i="2" s="1"/>
  <c r="R142" i="2"/>
  <c r="R241" i="2" s="1"/>
  <c r="R165" i="2" s="1"/>
  <c r="X145" i="2"/>
  <c r="X244" i="2" s="1"/>
  <c r="X168" i="2" s="1"/>
  <c r="L144" i="2"/>
  <c r="L243" i="2" s="1"/>
  <c r="L167" i="2" s="1"/>
  <c r="R147" i="2"/>
  <c r="R246" i="2" s="1"/>
  <c r="R170" i="2" s="1"/>
  <c r="I44" i="1"/>
  <c r="B40" i="4"/>
  <c r="B40" i="5"/>
  <c r="B40" i="3"/>
  <c r="B237" i="2" l="1"/>
  <c r="B161" i="2" s="1"/>
  <c r="G180" i="2" a="1"/>
  <c r="G180" i="2" s="1"/>
  <c r="C180" i="2" a="1"/>
  <c r="C180" i="2" s="1"/>
  <c r="L7" i="2" s="1"/>
  <c r="S180" i="2" a="1"/>
  <c r="S180" i="2" s="1"/>
  <c r="K180" i="2" a="1"/>
  <c r="K180" i="2" s="1"/>
  <c r="O180" i="2" a="1"/>
  <c r="O180" i="2" s="1"/>
  <c r="X133" i="2"/>
  <c r="X232" i="2" s="1"/>
  <c r="X156" i="2" s="1"/>
  <c r="M148" i="2"/>
  <c r="M247" i="2" s="1"/>
  <c r="M171" i="2" s="1"/>
  <c r="H145" i="2"/>
  <c r="H244" i="2" s="1"/>
  <c r="H168" i="2" s="1"/>
  <c r="X136" i="2"/>
  <c r="X235" i="2" s="1"/>
  <c r="X159" i="2" s="1"/>
  <c r="V132" i="2"/>
  <c r="V231" i="2" s="1"/>
  <c r="V155" i="2" s="1"/>
  <c r="R139" i="2"/>
  <c r="R238" i="2" s="1"/>
  <c r="R162" i="2" s="1"/>
  <c r="L136" i="2"/>
  <c r="L235" i="2" s="1"/>
  <c r="L159" i="2" s="1"/>
  <c r="G133" i="2"/>
  <c r="G232" i="2" s="1"/>
  <c r="G156" i="2" s="1"/>
  <c r="R149" i="2"/>
  <c r="R248" i="2" s="1"/>
  <c r="R172" i="2" s="1"/>
  <c r="V137" i="2"/>
  <c r="V236" i="2" s="1"/>
  <c r="V160" i="2" s="1"/>
  <c r="S133" i="2"/>
  <c r="S232" i="2" s="1"/>
  <c r="S156" i="2" s="1"/>
  <c r="I148" i="2"/>
  <c r="I247" i="2" s="1"/>
  <c r="I171" i="2" s="1"/>
  <c r="B145" i="2"/>
  <c r="W139" i="2"/>
  <c r="W238" i="2" s="1"/>
  <c r="W162" i="2" s="1"/>
  <c r="G143" i="2"/>
  <c r="G242" i="2" s="1"/>
  <c r="G166" i="2" s="1"/>
  <c r="B146" i="2"/>
  <c r="L148" i="2"/>
  <c r="L247" i="2" s="1"/>
  <c r="L171" i="2" s="1"/>
  <c r="X143" i="2"/>
  <c r="X242" i="2" s="1"/>
  <c r="X166" i="2" s="1"/>
  <c r="B141" i="2"/>
  <c r="G139" i="2"/>
  <c r="G238" i="2" s="1"/>
  <c r="G162" i="2" s="1"/>
  <c r="V143" i="2"/>
  <c r="V242" i="2" s="1"/>
  <c r="V166" i="2" s="1"/>
  <c r="W132" i="2"/>
  <c r="W231" i="2" s="1"/>
  <c r="W155" i="2" s="1"/>
  <c r="S139" i="2"/>
  <c r="S238" i="2" s="1"/>
  <c r="S162" i="2" s="1"/>
  <c r="L147" i="2"/>
  <c r="L246" i="2" s="1"/>
  <c r="L170" i="2" s="1"/>
  <c r="M136" i="2"/>
  <c r="M235" i="2" s="1"/>
  <c r="M159" i="2" s="1"/>
  <c r="G144" i="2"/>
  <c r="G243" i="2" s="1"/>
  <c r="G167" i="2" s="1"/>
  <c r="H133" i="2"/>
  <c r="H232" i="2" s="1"/>
  <c r="H156" i="2" s="1"/>
  <c r="C140" i="2"/>
  <c r="C239" i="2" s="1"/>
  <c r="C163" i="2" s="1"/>
  <c r="R133" i="2"/>
  <c r="R232" i="2" s="1"/>
  <c r="R156" i="2" s="1"/>
  <c r="W141" i="2"/>
  <c r="W240" i="2" s="1"/>
  <c r="W164" i="2" s="1"/>
  <c r="S148" i="2"/>
  <c r="S247" i="2" s="1"/>
  <c r="S171" i="2" s="1"/>
  <c r="Q138" i="2"/>
  <c r="Q237" i="2" s="1"/>
  <c r="Q161" i="2" s="1"/>
  <c r="M145" i="2"/>
  <c r="M244" i="2" s="1"/>
  <c r="M168" i="2" s="1"/>
  <c r="N134" i="2"/>
  <c r="N233" i="2" s="1"/>
  <c r="N157" i="2" s="1"/>
  <c r="H142" i="2"/>
  <c r="H241" i="2" s="1"/>
  <c r="H165" i="2" s="1"/>
  <c r="C149" i="2"/>
  <c r="C248" i="2" s="1"/>
  <c r="C172" i="2" s="1"/>
  <c r="S146" i="2"/>
  <c r="S245" i="2" s="1"/>
  <c r="S169" i="2" s="1"/>
  <c r="W146" i="2"/>
  <c r="W245" i="2" s="1"/>
  <c r="W169" i="2" s="1"/>
  <c r="X135" i="2"/>
  <c r="X234" i="2" s="1"/>
  <c r="X158" i="2" s="1"/>
  <c r="Q143" i="2"/>
  <c r="Q242" i="2" s="1"/>
  <c r="Q166" i="2" s="1"/>
  <c r="R132" i="2"/>
  <c r="R231" i="2" s="1"/>
  <c r="R155" i="2" s="1"/>
  <c r="N139" i="2"/>
  <c r="N238" i="2" s="1"/>
  <c r="N162" i="2" s="1"/>
  <c r="H147" i="2"/>
  <c r="H246" i="2" s="1"/>
  <c r="H170" i="2" s="1"/>
  <c r="I136" i="2"/>
  <c r="I235" i="2" s="1"/>
  <c r="I159" i="2" s="1"/>
  <c r="B133" i="2"/>
  <c r="V138" i="2"/>
  <c r="V237" i="2" s="1"/>
  <c r="V161" i="2" s="1"/>
  <c r="S138" i="2"/>
  <c r="S237" i="2" s="1"/>
  <c r="S161" i="2" s="1"/>
  <c r="I137" i="2"/>
  <c r="I236" i="2" s="1"/>
  <c r="I160" i="2" s="1"/>
  <c r="M139" i="2"/>
  <c r="M238" i="2" s="1"/>
  <c r="M162" i="2" s="1"/>
  <c r="H140" i="2"/>
  <c r="H239" i="2" s="1"/>
  <c r="H163" i="2" s="1"/>
  <c r="C135" i="2"/>
  <c r="C234" i="2" s="1"/>
  <c r="C158" i="2" s="1"/>
  <c r="V135" i="2"/>
  <c r="V234" i="2" s="1"/>
  <c r="V158" i="2" s="1"/>
  <c r="Q137" i="2"/>
  <c r="Q236" i="2" s="1"/>
  <c r="Q160" i="2" s="1"/>
  <c r="M144" i="2"/>
  <c r="M243" i="2" s="1"/>
  <c r="M167" i="2" s="1"/>
  <c r="I146" i="2"/>
  <c r="I245" i="2" s="1"/>
  <c r="I169" i="2" s="1"/>
  <c r="G136" i="2"/>
  <c r="G235" i="2" s="1"/>
  <c r="G159" i="2" s="1"/>
  <c r="R135" i="2"/>
  <c r="R234" i="2" s="1"/>
  <c r="R158" i="2" s="1"/>
  <c r="L132" i="2"/>
  <c r="C141" i="2"/>
  <c r="C240" i="2" s="1"/>
  <c r="C164" i="2" s="1"/>
  <c r="W138" i="2"/>
  <c r="W237" i="2" s="1"/>
  <c r="W161" i="2" s="1"/>
  <c r="N147" i="2"/>
  <c r="N246" i="2" s="1"/>
  <c r="N170" i="2" s="1"/>
  <c r="G134" i="2"/>
  <c r="G233" i="2" s="1"/>
  <c r="G157" i="2" s="1"/>
  <c r="X140" i="2"/>
  <c r="X239" i="2" s="1"/>
  <c r="X163" i="2" s="1"/>
  <c r="C147" i="2"/>
  <c r="C246" i="2" s="1"/>
  <c r="C170" i="2" s="1"/>
  <c r="X141" i="2"/>
  <c r="X240" i="2" s="1"/>
  <c r="X164" i="2" s="1"/>
  <c r="Q149" i="2"/>
  <c r="Q248" i="2" s="1"/>
  <c r="Q172" i="2" s="1"/>
  <c r="R138" i="2"/>
  <c r="R237" i="2" s="1"/>
  <c r="R161" i="2" s="1"/>
  <c r="N145" i="2"/>
  <c r="N244" i="2" s="1"/>
  <c r="N168" i="2" s="1"/>
  <c r="L135" i="2"/>
  <c r="L234" i="2" s="1"/>
  <c r="L158" i="2" s="1"/>
  <c r="I142" i="2"/>
  <c r="I241" i="2" s="1"/>
  <c r="I165" i="2" s="1"/>
  <c r="B139" i="2"/>
  <c r="M147" i="2"/>
  <c r="M246" i="2" s="1"/>
  <c r="M170" i="2" s="1"/>
  <c r="V140" i="2"/>
  <c r="V239" i="2" s="1"/>
  <c r="V163" i="2" s="1"/>
  <c r="S136" i="2"/>
  <c r="S235" i="2" s="1"/>
  <c r="S159" i="2" s="1"/>
  <c r="N138" i="2"/>
  <c r="N237" i="2" s="1"/>
  <c r="N161" i="2" s="1"/>
  <c r="H146" i="2"/>
  <c r="H245" i="2" s="1"/>
  <c r="H169" i="2" s="1"/>
  <c r="I135" i="2"/>
  <c r="I234" i="2" s="1"/>
  <c r="I158" i="2" s="1"/>
  <c r="S142" i="2"/>
  <c r="S241" i="2" s="1"/>
  <c r="S165" i="2" s="1"/>
  <c r="V145" i="2"/>
  <c r="V244" i="2" s="1"/>
  <c r="V168" i="2" s="1"/>
  <c r="W134" i="2"/>
  <c r="W233" i="2" s="1"/>
  <c r="W157" i="2" s="1"/>
  <c r="S141" i="2"/>
  <c r="S240" i="2" s="1"/>
  <c r="S164" i="2" s="1"/>
  <c r="L149" i="2"/>
  <c r="L248" i="2" s="1"/>
  <c r="L172" i="2" s="1"/>
  <c r="M138" i="2"/>
  <c r="M237" i="2" s="1"/>
  <c r="M161" i="2" s="1"/>
  <c r="G146" i="2"/>
  <c r="G245" i="2" s="1"/>
  <c r="G169" i="2" s="1"/>
  <c r="H135" i="2"/>
  <c r="H234" i="2" s="1"/>
  <c r="H158" i="2" s="1"/>
  <c r="C142" i="2"/>
  <c r="C241" i="2" s="1"/>
  <c r="C165" i="2" s="1"/>
  <c r="X148" i="2"/>
  <c r="X247" i="2" s="1"/>
  <c r="X171" i="2" s="1"/>
  <c r="W135" i="2"/>
  <c r="W234" i="2" s="1"/>
  <c r="W158" i="2" s="1"/>
  <c r="Q136" i="2"/>
  <c r="Q235" i="2" s="1"/>
  <c r="Q159" i="2" s="1"/>
  <c r="H132" i="2"/>
  <c r="H231" i="2" s="1"/>
  <c r="H155" i="2" s="1"/>
  <c r="L134" i="2"/>
  <c r="L233" i="2" s="1"/>
  <c r="L157" i="2" s="1"/>
  <c r="N136" i="2"/>
  <c r="N235" i="2" s="1"/>
  <c r="N159" i="2" s="1"/>
  <c r="G135" i="2"/>
  <c r="G234" i="2" s="1"/>
  <c r="G158" i="2" s="1"/>
  <c r="C148" i="2"/>
  <c r="C247" i="2" s="1"/>
  <c r="C171" i="2" s="1"/>
  <c r="V144" i="2"/>
  <c r="V243" i="2" s="1"/>
  <c r="V167" i="2" s="1"/>
  <c r="W133" i="2"/>
  <c r="W232" i="2" s="1"/>
  <c r="W156" i="2" s="1"/>
  <c r="I139" i="2"/>
  <c r="I238" i="2" s="1"/>
  <c r="I162" i="2" s="1"/>
  <c r="V149" i="2"/>
  <c r="V248" i="2" s="1"/>
  <c r="V172" i="2" s="1"/>
  <c r="Q135" i="2"/>
  <c r="Q234" i="2" s="1"/>
  <c r="Q158" i="2" s="1"/>
  <c r="H139" i="2"/>
  <c r="H238" i="2" s="1"/>
  <c r="H162" i="2" s="1"/>
  <c r="V146" i="2"/>
  <c r="V245" i="2" s="1"/>
  <c r="V169" i="2" s="1"/>
  <c r="H148" i="2"/>
  <c r="H247" i="2" s="1"/>
  <c r="H171" i="2" s="1"/>
  <c r="N132" i="2"/>
  <c r="N231" i="2" s="1"/>
  <c r="N155" i="2" s="1"/>
  <c r="W144" i="2"/>
  <c r="W243" i="2" s="1"/>
  <c r="W167" i="2" s="1"/>
  <c r="Q141" i="2"/>
  <c r="Q240" i="2" s="1"/>
  <c r="Q164" i="2" s="1"/>
  <c r="N137" i="2"/>
  <c r="N236" i="2" s="1"/>
  <c r="N160" i="2" s="1"/>
  <c r="I134" i="2"/>
  <c r="I233" i="2" s="1"/>
  <c r="I157" i="2" s="1"/>
  <c r="X142" i="2"/>
  <c r="X241" i="2" s="1"/>
  <c r="X165" i="2" s="1"/>
  <c r="N146" i="2"/>
  <c r="N245" i="2" s="1"/>
  <c r="N169" i="2" s="1"/>
  <c r="I143" i="2"/>
  <c r="I242" i="2" s="1"/>
  <c r="I166" i="2" s="1"/>
  <c r="B140" i="2"/>
  <c r="X147" i="2"/>
  <c r="X246" i="2" s="1"/>
  <c r="X170" i="2" s="1"/>
  <c r="R144" i="2"/>
  <c r="R243" i="2" s="1"/>
  <c r="R167" i="2" s="1"/>
  <c r="L141" i="2"/>
  <c r="L240" i="2" s="1"/>
  <c r="L164" i="2" s="1"/>
  <c r="G138" i="2"/>
  <c r="G237" i="2" s="1"/>
  <c r="G161" i="2" s="1"/>
  <c r="C134" i="2"/>
  <c r="C233" i="2" s="1"/>
  <c r="C157" i="2" s="1"/>
  <c r="R141" i="2"/>
  <c r="R240" i="2" s="1"/>
  <c r="R164" i="2" s="1"/>
  <c r="N144" i="2"/>
  <c r="N243" i="2" s="1"/>
  <c r="N167" i="2" s="1"/>
  <c r="B142" i="2"/>
  <c r="M142" i="2"/>
  <c r="M241" i="2" s="1"/>
  <c r="M165" i="2" s="1"/>
  <c r="X149" i="2"/>
  <c r="X248" i="2" s="1"/>
  <c r="X172" i="2" s="1"/>
  <c r="R146" i="2"/>
  <c r="R245" i="2" s="1"/>
  <c r="R169" i="2" s="1"/>
  <c r="L143" i="2"/>
  <c r="L242" i="2" s="1"/>
  <c r="L166" i="2" s="1"/>
  <c r="G140" i="2"/>
  <c r="G239" i="2" s="1"/>
  <c r="G163" i="2" s="1"/>
  <c r="C136" i="2"/>
  <c r="C235" i="2" s="1"/>
  <c r="C159" i="2" s="1"/>
  <c r="W137" i="2"/>
  <c r="W236" i="2" s="1"/>
  <c r="W160" i="2" s="1"/>
  <c r="Q134" i="2"/>
  <c r="Q233" i="2" s="1"/>
  <c r="Q157" i="2" s="1"/>
  <c r="G149" i="2"/>
  <c r="G248" i="2" s="1"/>
  <c r="G172" i="2" s="1"/>
  <c r="C145" i="2"/>
  <c r="C244" i="2" s="1"/>
  <c r="C168" i="2" s="1"/>
  <c r="R137" i="2"/>
  <c r="R236" i="2" s="1"/>
  <c r="R160" i="2" s="1"/>
  <c r="S149" i="2"/>
  <c r="S248" i="2" s="1"/>
  <c r="S172" i="2" s="1"/>
  <c r="L8" i="2" s="1"/>
  <c r="M146" i="2"/>
  <c r="M245" i="2" s="1"/>
  <c r="M169" i="2" s="1"/>
  <c r="H143" i="2"/>
  <c r="H242" i="2" s="1"/>
  <c r="H166" i="2" s="1"/>
  <c r="X132" i="2"/>
  <c r="X231" i="2" s="1"/>
  <c r="X155" i="2" s="1"/>
  <c r="C139" i="2"/>
  <c r="C238" i="2" s="1"/>
  <c r="C162" i="2" s="1"/>
  <c r="I145" i="2"/>
  <c r="I244" i="2" s="1"/>
  <c r="I168" i="2" s="1"/>
  <c r="G145" i="2"/>
  <c r="G244" i="2" s="1"/>
  <c r="G168" i="2" s="1"/>
  <c r="S145" i="2"/>
  <c r="S244" i="2" s="1"/>
  <c r="S168" i="2" s="1"/>
  <c r="V134" i="2"/>
  <c r="V233" i="2" s="1"/>
  <c r="V157" i="2" s="1"/>
  <c r="H144" i="2"/>
  <c r="H243" i="2" s="1"/>
  <c r="H167" i="2" s="1"/>
  <c r="W148" i="2"/>
  <c r="W247" i="2" s="1"/>
  <c r="W171" i="2" s="1"/>
  <c r="X137" i="2"/>
  <c r="X236" i="2" s="1"/>
  <c r="X160" i="2" s="1"/>
  <c r="Q145" i="2"/>
  <c r="Q244" i="2" s="1"/>
  <c r="Q168" i="2" s="1"/>
  <c r="R134" i="2"/>
  <c r="R233" i="2" s="1"/>
  <c r="R157" i="2" s="1"/>
  <c r="N141" i="2"/>
  <c r="N240" i="2" s="1"/>
  <c r="N164" i="2" s="1"/>
  <c r="H149" i="2"/>
  <c r="H248" i="2" s="1"/>
  <c r="H172" i="2" s="1"/>
  <c r="I138" i="2"/>
  <c r="I237" i="2" s="1"/>
  <c r="I161" i="2" s="1"/>
  <c r="B135" i="2"/>
  <c r="X146" i="2"/>
  <c r="X245" i="2" s="1"/>
  <c r="X169" i="2" s="1"/>
  <c r="V136" i="2"/>
  <c r="V235" i="2" s="1"/>
  <c r="V159" i="2" s="1"/>
  <c r="R143" i="2"/>
  <c r="R242" i="2" s="1"/>
  <c r="R166" i="2" s="1"/>
  <c r="S132" i="2"/>
  <c r="S231" i="2" s="1"/>
  <c r="S155" i="2" s="1"/>
  <c r="L140" i="2"/>
  <c r="L239" i="2" s="1"/>
  <c r="L163" i="2" s="1"/>
  <c r="I147" i="2"/>
  <c r="I246" i="2" s="1"/>
  <c r="I170" i="2" s="1"/>
  <c r="G137" i="2"/>
  <c r="G236" i="2" s="1"/>
  <c r="G160" i="2" s="1"/>
  <c r="B144" i="2"/>
  <c r="C133" i="2"/>
  <c r="C232" i="2" s="1"/>
  <c r="C156" i="2" s="1"/>
  <c r="S134" i="2"/>
  <c r="S233" i="2" s="1"/>
  <c r="S157" i="2" s="1"/>
  <c r="V141" i="2"/>
  <c r="V240" i="2" s="1"/>
  <c r="V164" i="2" s="1"/>
  <c r="R148" i="2"/>
  <c r="R247" i="2" s="1"/>
  <c r="R171" i="2" s="1"/>
  <c r="S137" i="2"/>
  <c r="S236" i="2" s="1"/>
  <c r="S160" i="2" s="1"/>
  <c r="L145" i="2"/>
  <c r="L244" i="2" s="1"/>
  <c r="L168" i="2" s="1"/>
  <c r="M134" i="2"/>
  <c r="M233" i="2" s="1"/>
  <c r="M157" i="2" s="1"/>
  <c r="G142" i="2"/>
  <c r="G241" i="2" s="1"/>
  <c r="G165" i="2" s="1"/>
  <c r="B149" i="2"/>
  <c r="C138" i="2"/>
  <c r="C237" i="2" s="1"/>
  <c r="C161" i="2" s="1"/>
  <c r="W143" i="2"/>
  <c r="W242" i="2" s="1"/>
  <c r="W166" i="2" s="1"/>
  <c r="Q148" i="2"/>
  <c r="Q247" i="2" s="1"/>
  <c r="Q171" i="2" s="1"/>
  <c r="N140" i="2"/>
  <c r="N239" i="2" s="1"/>
  <c r="N163" i="2" s="1"/>
  <c r="B134" i="2"/>
  <c r="H136" i="2"/>
  <c r="H235" i="2" s="1"/>
  <c r="H159" i="2" s="1"/>
  <c r="M143" i="2"/>
  <c r="M242" i="2" s="1"/>
  <c r="M166" i="2" s="1"/>
  <c r="W140" i="2"/>
  <c r="W239" i="2" s="1"/>
  <c r="W163" i="2" s="1"/>
  <c r="S147" i="2"/>
  <c r="S246" i="2" s="1"/>
  <c r="S170" i="2" s="1"/>
  <c r="N149" i="2"/>
  <c r="N248" i="2" s="1"/>
  <c r="N172" i="2" s="1"/>
  <c r="N133" i="2"/>
  <c r="N232" i="2" s="1"/>
  <c r="N156" i="2" s="1"/>
  <c r="H141" i="2"/>
  <c r="H240" i="2" s="1"/>
  <c r="H164" i="2" s="1"/>
  <c r="B143" i="2"/>
  <c r="S140" i="2"/>
  <c r="S239" i="2" s="1"/>
  <c r="S163" i="2" s="1"/>
  <c r="N142" i="2"/>
  <c r="N241" i="2" s="1"/>
  <c r="N165" i="2" s="1"/>
  <c r="H134" i="2"/>
  <c r="H233" i="2" s="1"/>
  <c r="H157" i="2" s="1"/>
  <c r="Q140" i="2"/>
  <c r="Q239" i="2" s="1"/>
  <c r="Q163" i="2" s="1"/>
  <c r="R140" i="2"/>
  <c r="R239" i="2" s="1"/>
  <c r="R163" i="2" s="1"/>
  <c r="G132" i="2"/>
  <c r="Q132" i="2"/>
  <c r="Q231" i="2" s="1"/>
  <c r="Q155" i="2" s="1"/>
  <c r="C143" i="2"/>
  <c r="C242" i="2" s="1"/>
  <c r="C166" i="2" s="1"/>
  <c r="V147" i="2"/>
  <c r="V246" i="2" s="1"/>
  <c r="V170" i="2" s="1"/>
  <c r="W136" i="2"/>
  <c r="W235" i="2" s="1"/>
  <c r="W159" i="2" s="1"/>
  <c r="S143" i="2"/>
  <c r="S242" i="2" s="1"/>
  <c r="S166" i="2" s="1"/>
  <c r="Q133" i="2"/>
  <c r="Q232" i="2" s="1"/>
  <c r="Q156" i="2" s="1"/>
  <c r="M140" i="2"/>
  <c r="M239" i="2" s="1"/>
  <c r="M163" i="2" s="1"/>
  <c r="G148" i="2"/>
  <c r="G247" i="2" s="1"/>
  <c r="G171" i="2" s="1"/>
  <c r="H137" i="2"/>
  <c r="H236" i="2" s="1"/>
  <c r="H160" i="2" s="1"/>
  <c r="C144" i="2"/>
  <c r="C243" i="2" s="1"/>
  <c r="C167" i="2" s="1"/>
  <c r="W145" i="2"/>
  <c r="W244" i="2" s="1"/>
  <c r="W168" i="2" s="1"/>
  <c r="Q142" i="2"/>
  <c r="Q241" i="2" s="1"/>
  <c r="Q165" i="2" s="1"/>
  <c r="M149" i="2"/>
  <c r="M248" i="2" s="1"/>
  <c r="M172" i="2" s="1"/>
  <c r="M133" i="2"/>
  <c r="M232" i="2" s="1"/>
  <c r="M156" i="2" s="1"/>
  <c r="G141" i="2"/>
  <c r="G240" i="2" s="1"/>
  <c r="G164" i="2" s="1"/>
  <c r="B148" i="2"/>
  <c r="C137" i="2"/>
  <c r="C236" i="2" s="1"/>
  <c r="C160" i="2" s="1"/>
  <c r="N148" i="2"/>
  <c r="N247" i="2" s="1"/>
  <c r="N171" i="2" s="1"/>
  <c r="X139" i="2"/>
  <c r="X238" i="2" s="1"/>
  <c r="X162" i="2" s="1"/>
  <c r="Q147" i="2"/>
  <c r="Q246" i="2" s="1"/>
  <c r="Q170" i="2" s="1"/>
  <c r="R136" i="2"/>
  <c r="R235" i="2" s="1"/>
  <c r="R159" i="2" s="1"/>
  <c r="N143" i="2"/>
  <c r="N242" i="2" s="1"/>
  <c r="N166" i="2" s="1"/>
  <c r="L133" i="2"/>
  <c r="L232" i="2" s="1"/>
  <c r="L156" i="2" s="1"/>
  <c r="I140" i="2"/>
  <c r="I239" i="2" s="1"/>
  <c r="I163" i="2" s="1"/>
  <c r="B137" i="2"/>
  <c r="V142" i="2"/>
  <c r="V241" i="2" s="1"/>
  <c r="V165" i="2" s="1"/>
  <c r="R145" i="2"/>
  <c r="R244" i="2" s="1"/>
  <c r="R168" i="2" s="1"/>
  <c r="M135" i="2"/>
  <c r="M234" i="2" s="1"/>
  <c r="M158" i="2" s="1"/>
  <c r="I149" i="2"/>
  <c r="I248" i="2" s="1"/>
  <c r="I172" i="2" s="1"/>
  <c r="L138" i="2"/>
  <c r="L237" i="2" s="1"/>
  <c r="L161" i="2" s="1"/>
  <c r="L142" i="2"/>
  <c r="L241" i="2" s="1"/>
  <c r="L165" i="2" s="1"/>
  <c r="C132" i="2"/>
  <c r="C231" i="2" s="1"/>
  <c r="C155" i="2" s="1"/>
  <c r="X138" i="2"/>
  <c r="X237" i="2" s="1"/>
  <c r="X161" i="2" s="1"/>
  <c r="M137" i="2"/>
  <c r="M236" i="2" s="1"/>
  <c r="M160" i="2" s="1"/>
  <c r="B136" i="2"/>
  <c r="V133" i="2"/>
  <c r="V232" i="2" s="1"/>
  <c r="V156" i="2" s="1"/>
  <c r="L137" i="2"/>
  <c r="L236" i="2" s="1"/>
  <c r="L160" i="2" s="1"/>
  <c r="C146" i="2"/>
  <c r="C245" i="2" s="1"/>
  <c r="C169" i="2" s="1"/>
  <c r="Q144" i="2"/>
  <c r="Q243" i="2" s="1"/>
  <c r="Q167" i="2" s="1"/>
  <c r="G147" i="2"/>
  <c r="G246" i="2" s="1"/>
  <c r="G170" i="2" s="1"/>
  <c r="V139" i="2"/>
  <c r="V238" i="2" s="1"/>
  <c r="V162" i="2" s="1"/>
  <c r="S135" i="2"/>
  <c r="S234" i="2" s="1"/>
  <c r="S158" i="2" s="1"/>
  <c r="M132" i="2"/>
  <c r="M231" i="2" s="1"/>
  <c r="M155" i="2" s="1"/>
  <c r="B147" i="2"/>
  <c r="V148" i="2"/>
  <c r="V247" i="2" s="1"/>
  <c r="V171" i="2" s="1"/>
  <c r="S144" i="2"/>
  <c r="S243" i="2" s="1"/>
  <c r="S167" i="2" s="1"/>
  <c r="M141" i="2"/>
  <c r="M240" i="2" s="1"/>
  <c r="M164" i="2" s="1"/>
  <c r="H138" i="2"/>
  <c r="H237" i="2" s="1"/>
  <c r="H161" i="2" s="1"/>
  <c r="W142" i="2"/>
  <c r="W241" i="2" s="1"/>
  <c r="W165" i="2" s="1"/>
  <c r="Q139" i="2"/>
  <c r="Q238" i="2" s="1"/>
  <c r="Q162" i="2" s="1"/>
  <c r="N135" i="2"/>
  <c r="N234" i="2" s="1"/>
  <c r="N158" i="2" s="1"/>
  <c r="I132" i="2"/>
  <c r="X144" i="2"/>
  <c r="X243" i="2" s="1"/>
  <c r="X167" i="2" s="1"/>
  <c r="L146" i="2"/>
  <c r="L245" i="2" s="1"/>
  <c r="L169" i="2" s="1"/>
  <c r="I141" i="2"/>
  <c r="I240" i="2" s="1"/>
  <c r="I164" i="2" s="1"/>
  <c r="I133" i="2"/>
  <c r="I232" i="2" s="1"/>
  <c r="I156" i="2" s="1"/>
  <c r="W147" i="2"/>
  <c r="W246" i="2" s="1"/>
  <c r="W170" i="2" s="1"/>
  <c r="I144" i="2"/>
  <c r="I243" i="2" s="1"/>
  <c r="I167" i="2" s="1"/>
  <c r="X134" i="2"/>
  <c r="X233" i="2" s="1"/>
  <c r="X157" i="2" s="1"/>
  <c r="D7" i="5"/>
  <c r="D7" i="4"/>
  <c r="D7" i="3"/>
  <c r="C205" i="2" l="1" a="1"/>
  <c r="I231" i="2"/>
  <c r="I155" i="2" s="1"/>
  <c r="G205" i="2" a="1"/>
  <c r="G205" i="2" s="1"/>
  <c r="B235" i="2"/>
  <c r="B159" i="2" s="1"/>
  <c r="B241" i="2"/>
  <c r="B165" i="2" s="1"/>
  <c r="B239" i="2"/>
  <c r="B163" i="2" s="1"/>
  <c r="B238" i="2"/>
  <c r="B162" i="2" s="1"/>
  <c r="B240" i="2"/>
  <c r="B164" i="2" s="1"/>
  <c r="B242" i="2"/>
  <c r="B166" i="2" s="1"/>
  <c r="B233" i="2"/>
  <c r="B157" i="2" s="1"/>
  <c r="K205" i="2" a="1"/>
  <c r="L231" i="2"/>
  <c r="B236" i="2"/>
  <c r="B160" i="2" s="1"/>
  <c r="B248" i="2"/>
  <c r="B172" i="2" s="1"/>
  <c r="B232" i="2"/>
  <c r="B156" i="2" s="1"/>
  <c r="B244" i="2"/>
  <c r="B168" i="2" s="1"/>
  <c r="B246" i="2"/>
  <c r="B170" i="2" s="1"/>
  <c r="B247" i="2"/>
  <c r="B171" i="2" s="1"/>
  <c r="G231" i="2"/>
  <c r="G155" i="2" s="1"/>
  <c r="B243" i="2"/>
  <c r="B167" i="2" s="1"/>
  <c r="B234" i="2"/>
  <c r="B158" i="2" s="1"/>
  <c r="B245" i="2"/>
  <c r="B169" i="2" s="1"/>
  <c r="P205" i="2" a="1"/>
  <c r="T205" i="2" a="1"/>
  <c r="O205" i="2" a="1"/>
  <c r="S205" i="2" a="1"/>
  <c r="C14" i="5"/>
  <c r="C71" i="5" s="1"/>
  <c r="C96" i="5" s="1"/>
  <c r="C13" i="5"/>
  <c r="C70" i="5" s="1"/>
  <c r="C95" i="5" s="1"/>
  <c r="C12" i="5"/>
  <c r="C13" i="4"/>
  <c r="C70" i="4" s="1"/>
  <c r="C93" i="4" s="1"/>
  <c r="C12" i="4"/>
  <c r="C69" i="4" s="1"/>
  <c r="C92" i="4" s="1"/>
  <c r="C14" i="4"/>
  <c r="C71" i="4" s="1"/>
  <c r="C94" i="4" s="1"/>
  <c r="C15" i="4"/>
  <c r="C72" i="4" s="1"/>
  <c r="C95" i="4" s="1"/>
  <c r="D19" i="3"/>
  <c r="D76" i="3" s="1"/>
  <c r="D99" i="3" s="1"/>
  <c r="D15" i="3"/>
  <c r="D72" i="3" s="1"/>
  <c r="D95" i="3" s="1"/>
  <c r="C20" i="3"/>
  <c r="C16" i="3"/>
  <c r="C12" i="3"/>
  <c r="D17" i="3"/>
  <c r="D74" i="3" s="1"/>
  <c r="D97" i="3" s="1"/>
  <c r="C18" i="3"/>
  <c r="D20" i="3"/>
  <c r="D77" i="3" s="1"/>
  <c r="D100" i="3" s="1"/>
  <c r="D12" i="3"/>
  <c r="D69" i="3" s="1"/>
  <c r="D92" i="3" s="1"/>
  <c r="C13" i="3"/>
  <c r="D18" i="3"/>
  <c r="D75" i="3" s="1"/>
  <c r="D98" i="3" s="1"/>
  <c r="D14" i="3"/>
  <c r="D71" i="3" s="1"/>
  <c r="D94" i="3" s="1"/>
  <c r="C19" i="3"/>
  <c r="C76" i="3" s="1"/>
  <c r="C99" i="3" s="1"/>
  <c r="C15" i="3"/>
  <c r="C72" i="3" s="1"/>
  <c r="C95" i="3" s="1"/>
  <c r="D13" i="3"/>
  <c r="D70" i="3" s="1"/>
  <c r="D93" i="3" s="1"/>
  <c r="C14" i="3"/>
  <c r="D16" i="3"/>
  <c r="D73" i="3" s="1"/>
  <c r="D96" i="3" s="1"/>
  <c r="C17" i="3"/>
  <c r="T270" i="2" l="1"/>
  <c r="T266" i="2"/>
  <c r="T262" i="2"/>
  <c r="T258" i="2"/>
  <c r="T267" i="2"/>
  <c r="T259" i="2"/>
  <c r="T273" i="2"/>
  <c r="T269" i="2"/>
  <c r="T265" i="2"/>
  <c r="T261" i="2"/>
  <c r="T257" i="2"/>
  <c r="T263" i="2"/>
  <c r="T272" i="2"/>
  <c r="T268" i="2"/>
  <c r="T264" i="2"/>
  <c r="T260" i="2"/>
  <c r="T271" i="2"/>
  <c r="P272" i="2"/>
  <c r="P268" i="2"/>
  <c r="P264" i="2"/>
  <c r="P260" i="2"/>
  <c r="P269" i="2"/>
  <c r="P261" i="2"/>
  <c r="P271" i="2"/>
  <c r="P267" i="2"/>
  <c r="P263" i="2"/>
  <c r="P259" i="2"/>
  <c r="P257" i="2"/>
  <c r="P270" i="2"/>
  <c r="P266" i="2"/>
  <c r="P262" i="2"/>
  <c r="P258" i="2"/>
  <c r="P273" i="2"/>
  <c r="P265" i="2"/>
  <c r="L205" i="2" a="1"/>
  <c r="L205" i="2" s="1"/>
  <c r="L256" i="2" s="1"/>
  <c r="L155" i="2"/>
  <c r="C258" i="2"/>
  <c r="C262" i="2"/>
  <c r="C266" i="2"/>
  <c r="C270" i="2"/>
  <c r="C264" i="2"/>
  <c r="C257" i="2"/>
  <c r="C265" i="2"/>
  <c r="C259" i="2"/>
  <c r="C263" i="2"/>
  <c r="C267" i="2"/>
  <c r="C271" i="2"/>
  <c r="C260" i="2"/>
  <c r="C268" i="2"/>
  <c r="C272" i="2"/>
  <c r="C261" i="2"/>
  <c r="C269" i="2"/>
  <c r="C273" i="2"/>
  <c r="H205" i="2" a="1"/>
  <c r="C205" i="2"/>
  <c r="C256" i="2" s="1"/>
  <c r="D205" i="2" a="1"/>
  <c r="S205" i="2"/>
  <c r="S256" i="2" s="1"/>
  <c r="S272" i="2"/>
  <c r="S268" i="2"/>
  <c r="S264" i="2"/>
  <c r="S260" i="2"/>
  <c r="S271" i="2"/>
  <c r="S267" i="2"/>
  <c r="S263" i="2"/>
  <c r="S259" i="2"/>
  <c r="S270" i="2"/>
  <c r="S266" i="2"/>
  <c r="S262" i="2"/>
  <c r="S258" i="2"/>
  <c r="S273" i="2"/>
  <c r="S269" i="2"/>
  <c r="S265" i="2"/>
  <c r="S261" i="2"/>
  <c r="S257" i="2"/>
  <c r="O205" i="2"/>
  <c r="O256" i="2" s="1"/>
  <c r="O270" i="2"/>
  <c r="O266" i="2"/>
  <c r="O262" i="2"/>
  <c r="O258" i="2"/>
  <c r="O273" i="2"/>
  <c r="O269" i="2"/>
  <c r="O265" i="2"/>
  <c r="O261" i="2"/>
  <c r="O257" i="2"/>
  <c r="O272" i="2"/>
  <c r="O268" i="2"/>
  <c r="O264" i="2"/>
  <c r="O260" i="2"/>
  <c r="O271" i="2"/>
  <c r="O267" i="2"/>
  <c r="O263" i="2"/>
  <c r="O259" i="2"/>
  <c r="K205" i="2"/>
  <c r="K256" i="2" s="1"/>
  <c r="K272" i="2"/>
  <c r="K268" i="2"/>
  <c r="K264" i="2"/>
  <c r="K260" i="2"/>
  <c r="K271" i="2"/>
  <c r="K267" i="2"/>
  <c r="K263" i="2"/>
  <c r="K259" i="2"/>
  <c r="K270" i="2"/>
  <c r="K266" i="2"/>
  <c r="K262" i="2"/>
  <c r="K258" i="2"/>
  <c r="K273" i="2"/>
  <c r="K269" i="2"/>
  <c r="K265" i="2"/>
  <c r="K261" i="2"/>
  <c r="K257" i="2"/>
  <c r="T205" i="2"/>
  <c r="T256" i="2" s="1"/>
  <c r="G256" i="2"/>
  <c r="G270" i="2"/>
  <c r="G266" i="2"/>
  <c r="G262" i="2"/>
  <c r="G258" i="2"/>
  <c r="G273" i="2"/>
  <c r="G269" i="2"/>
  <c r="G265" i="2"/>
  <c r="G261" i="2"/>
  <c r="G257" i="2"/>
  <c r="G272" i="2"/>
  <c r="G268" i="2"/>
  <c r="G264" i="2"/>
  <c r="G260" i="2"/>
  <c r="G271" i="2"/>
  <c r="G267" i="2"/>
  <c r="G263" i="2"/>
  <c r="G259" i="2"/>
  <c r="P205" i="2"/>
  <c r="P256" i="2" s="1"/>
  <c r="C69" i="5"/>
  <c r="C94" i="5" s="1"/>
  <c r="C69" i="3"/>
  <c r="C92" i="3" s="1"/>
  <c r="C70" i="3"/>
  <c r="C93" i="3" s="1"/>
  <c r="C71" i="3"/>
  <c r="C94" i="3" s="1"/>
  <c r="C77" i="3"/>
  <c r="C100" i="3" s="1"/>
  <c r="C75" i="3"/>
  <c r="C98" i="3" s="1"/>
  <c r="C74" i="3"/>
  <c r="C97" i="3" s="1"/>
  <c r="C73" i="3"/>
  <c r="C96" i="3" s="1"/>
  <c r="L270" i="2" l="1"/>
  <c r="L266" i="2"/>
  <c r="L262" i="2"/>
  <c r="L258" i="2"/>
  <c r="L267" i="2"/>
  <c r="L273" i="2"/>
  <c r="L269" i="2"/>
  <c r="L265" i="2"/>
  <c r="L261" i="2"/>
  <c r="L257" i="2"/>
  <c r="L259" i="2"/>
  <c r="L272" i="2"/>
  <c r="L268" i="2"/>
  <c r="L264" i="2"/>
  <c r="L260" i="2"/>
  <c r="L271" i="2"/>
  <c r="L263" i="2"/>
  <c r="H272" i="2"/>
  <c r="H268" i="2"/>
  <c r="H264" i="2"/>
  <c r="H260" i="2"/>
  <c r="H273" i="2"/>
  <c r="H257" i="2"/>
  <c r="H271" i="2"/>
  <c r="H267" i="2"/>
  <c r="H263" i="2"/>
  <c r="H259" i="2"/>
  <c r="H265" i="2"/>
  <c r="H270" i="2"/>
  <c r="H266" i="2"/>
  <c r="H262" i="2"/>
  <c r="H258" i="2"/>
  <c r="H269" i="2"/>
  <c r="H261" i="2"/>
  <c r="D270" i="2"/>
  <c r="D266" i="2"/>
  <c r="D262" i="2"/>
  <c r="D258" i="2"/>
  <c r="D257" i="2"/>
  <c r="D267" i="2"/>
  <c r="D273" i="2"/>
  <c r="D269" i="2"/>
  <c r="D265" i="2"/>
  <c r="D261" i="2"/>
  <c r="D271" i="2"/>
  <c r="D259" i="2"/>
  <c r="D272" i="2"/>
  <c r="D268" i="2"/>
  <c r="D264" i="2"/>
  <c r="D260" i="2"/>
  <c r="D263" i="2"/>
  <c r="H205" i="2"/>
  <c r="H256" i="2" s="1"/>
  <c r="D205" i="2"/>
  <c r="D256" i="2" s="1"/>
  <c r="D133" i="1"/>
  <c r="D105" i="1"/>
  <c r="B147" i="1"/>
  <c r="B119" i="1"/>
  <c r="B136" i="1"/>
  <c r="B108" i="1"/>
  <c r="C139" i="1"/>
  <c r="C111" i="1"/>
  <c r="D142" i="1"/>
  <c r="D114" i="1"/>
  <c r="E145" i="1"/>
  <c r="E117" i="1"/>
  <c r="F148" i="1"/>
  <c r="F120" i="1"/>
  <c r="B152" i="1"/>
  <c r="B124" i="1"/>
  <c r="C155" i="1"/>
  <c r="C127" i="1"/>
  <c r="K135" i="1"/>
  <c r="K107" i="1"/>
  <c r="L138" i="1"/>
  <c r="L110" i="1"/>
  <c r="M141" i="1"/>
  <c r="M113" i="1"/>
  <c r="I145" i="1"/>
  <c r="I117" i="1"/>
  <c r="J148" i="1"/>
  <c r="J120" i="1"/>
  <c r="K151" i="1"/>
  <c r="K123" i="1"/>
  <c r="L154" i="1"/>
  <c r="L126" i="1"/>
  <c r="T134" i="1"/>
  <c r="T106" i="1"/>
  <c r="Q141" i="1"/>
  <c r="Q113" i="1"/>
  <c r="S147" i="1"/>
  <c r="S119" i="1"/>
  <c r="C146" i="1"/>
  <c r="C118" i="1"/>
  <c r="C136" i="1"/>
  <c r="C108" i="1"/>
  <c r="D139" i="1"/>
  <c r="D111" i="1"/>
  <c r="E142" i="1"/>
  <c r="E114" i="1"/>
  <c r="F145" i="1"/>
  <c r="F117" i="1"/>
  <c r="B149" i="1"/>
  <c r="B121" i="1"/>
  <c r="C152" i="1"/>
  <c r="C124" i="1"/>
  <c r="D155" i="1"/>
  <c r="D127" i="1"/>
  <c r="L135" i="1"/>
  <c r="L107" i="1"/>
  <c r="M138" i="1"/>
  <c r="M110" i="1"/>
  <c r="I142" i="1"/>
  <c r="I114" i="1"/>
  <c r="J145" i="1"/>
  <c r="J117" i="1"/>
  <c r="K148" i="1"/>
  <c r="K120" i="1"/>
  <c r="L151" i="1"/>
  <c r="L123" i="1"/>
  <c r="M154" i="1"/>
  <c r="M126" i="1"/>
  <c r="P135" i="1"/>
  <c r="P107" i="1"/>
  <c r="R141" i="1"/>
  <c r="R113" i="1"/>
  <c r="T147" i="1"/>
  <c r="T119" i="1"/>
  <c r="E135" i="1"/>
  <c r="E107" i="1"/>
  <c r="F138" i="1"/>
  <c r="F110" i="1"/>
  <c r="B142" i="1"/>
  <c r="B114" i="1"/>
  <c r="C145" i="1"/>
  <c r="C117" i="1"/>
  <c r="D148" i="1"/>
  <c r="D120" i="1"/>
  <c r="E151" i="1"/>
  <c r="E123" i="1"/>
  <c r="F154" i="1"/>
  <c r="F126" i="1"/>
  <c r="I135" i="1"/>
  <c r="I107" i="1"/>
  <c r="J138" i="1"/>
  <c r="J110" i="1"/>
  <c r="K141" i="1"/>
  <c r="K113" i="1"/>
  <c r="L144" i="1"/>
  <c r="L116" i="1"/>
  <c r="M147" i="1"/>
  <c r="M119" i="1"/>
  <c r="I151" i="1"/>
  <c r="I123" i="1"/>
  <c r="J154" i="1"/>
  <c r="J126" i="1"/>
  <c r="R134" i="1"/>
  <c r="R106" i="1"/>
  <c r="R140" i="1"/>
  <c r="R112" i="1"/>
  <c r="T146" i="1"/>
  <c r="T118" i="1"/>
  <c r="B139" i="1"/>
  <c r="B111" i="1"/>
  <c r="F143" i="1"/>
  <c r="F115" i="1"/>
  <c r="E148" i="1"/>
  <c r="E120" i="1"/>
  <c r="F151" i="1"/>
  <c r="F123" i="1"/>
  <c r="B155" i="1"/>
  <c r="B127" i="1"/>
  <c r="J135" i="1"/>
  <c r="J107" i="1"/>
  <c r="K138" i="1"/>
  <c r="K110" i="1"/>
  <c r="L141" i="1"/>
  <c r="L113" i="1"/>
  <c r="M144" i="1"/>
  <c r="M116" i="1"/>
  <c r="I148" i="1"/>
  <c r="I120" i="1"/>
  <c r="J151" i="1"/>
  <c r="J123" i="1"/>
  <c r="K154" i="1"/>
  <c r="K126" i="1"/>
  <c r="S134" i="1"/>
  <c r="S106" i="1"/>
  <c r="S140" i="1"/>
  <c r="S112" i="1"/>
  <c r="P147" i="1"/>
  <c r="P119" i="1"/>
  <c r="T136" i="1"/>
  <c r="T108" i="1"/>
  <c r="P140" i="1"/>
  <c r="P112" i="1"/>
  <c r="Q143" i="1"/>
  <c r="Q115" i="1"/>
  <c r="R146" i="1"/>
  <c r="R118" i="1"/>
  <c r="S149" i="1"/>
  <c r="S121" i="1"/>
  <c r="T152" i="1"/>
  <c r="T124" i="1"/>
  <c r="W133" i="1"/>
  <c r="W105" i="1"/>
  <c r="X136" i="1"/>
  <c r="X108" i="1"/>
  <c r="Y139" i="1"/>
  <c r="Y111" i="1"/>
  <c r="Z142" i="1"/>
  <c r="Z114" i="1"/>
  <c r="AA145" i="1"/>
  <c r="AA117" i="1"/>
  <c r="W149" i="1"/>
  <c r="W121" i="1"/>
  <c r="X152" i="1"/>
  <c r="X124" i="1"/>
  <c r="Y155" i="1"/>
  <c r="Y127" i="1"/>
  <c r="T137" i="1"/>
  <c r="T109" i="1"/>
  <c r="P141" i="1"/>
  <c r="P113" i="1"/>
  <c r="Q144" i="1"/>
  <c r="Q116" i="1"/>
  <c r="R147" i="1"/>
  <c r="R119" i="1"/>
  <c r="S150" i="1"/>
  <c r="S122" i="1"/>
  <c r="T153" i="1"/>
  <c r="T125" i="1"/>
  <c r="W134" i="1"/>
  <c r="W106" i="1"/>
  <c r="X137" i="1"/>
  <c r="X109" i="1"/>
  <c r="Y140" i="1"/>
  <c r="Y112" i="1"/>
  <c r="Z143" i="1"/>
  <c r="Z115" i="1"/>
  <c r="AA146" i="1"/>
  <c r="AA118" i="1"/>
  <c r="W150" i="1"/>
  <c r="W122" i="1"/>
  <c r="X153" i="1"/>
  <c r="X125" i="1"/>
  <c r="Q149" i="1"/>
  <c r="Q121" i="1"/>
  <c r="R152" i="1"/>
  <c r="R124" i="1"/>
  <c r="S155" i="1"/>
  <c r="S127" i="1"/>
  <c r="AA135" i="1"/>
  <c r="AA107" i="1"/>
  <c r="W139" i="1"/>
  <c r="W111" i="1"/>
  <c r="X142" i="1"/>
  <c r="X114" i="1"/>
  <c r="Y145" i="1"/>
  <c r="Y117" i="1"/>
  <c r="Z148" i="1"/>
  <c r="Z120" i="1"/>
  <c r="AA151" i="1"/>
  <c r="AA123" i="1"/>
  <c r="W155" i="1"/>
  <c r="W127" i="1"/>
  <c r="P151" i="1"/>
  <c r="P123" i="1"/>
  <c r="Q154" i="1"/>
  <c r="Q126" i="1"/>
  <c r="Y134" i="1"/>
  <c r="Y106" i="1"/>
  <c r="Z137" i="1"/>
  <c r="Z109" i="1"/>
  <c r="AA140" i="1"/>
  <c r="AA112" i="1"/>
  <c r="W144" i="1"/>
  <c r="W116" i="1"/>
  <c r="X147" i="1"/>
  <c r="X119" i="1"/>
  <c r="Y150" i="1"/>
  <c r="Y122" i="1"/>
  <c r="Z153" i="1"/>
  <c r="Z125" i="1"/>
  <c r="F135" i="1"/>
  <c r="F107" i="1"/>
  <c r="E133" i="1"/>
  <c r="E105" i="1"/>
  <c r="F136" i="1"/>
  <c r="F108" i="1"/>
  <c r="B140" i="1"/>
  <c r="B112" i="1"/>
  <c r="C143" i="1"/>
  <c r="C115" i="1"/>
  <c r="D146" i="1"/>
  <c r="D118" i="1"/>
  <c r="E149" i="1"/>
  <c r="E121" i="1"/>
  <c r="F152" i="1"/>
  <c r="F124" i="1"/>
  <c r="I133" i="1"/>
  <c r="I105" i="1"/>
  <c r="J136" i="1"/>
  <c r="J108" i="1"/>
  <c r="K139" i="1"/>
  <c r="K111" i="1"/>
  <c r="L142" i="1"/>
  <c r="L114" i="1"/>
  <c r="M145" i="1"/>
  <c r="M117" i="1"/>
  <c r="I149" i="1"/>
  <c r="I121" i="1"/>
  <c r="J152" i="1"/>
  <c r="J124" i="1"/>
  <c r="K155" i="1"/>
  <c r="K127" i="1"/>
  <c r="R136" i="1"/>
  <c r="R108" i="1"/>
  <c r="T142" i="1"/>
  <c r="T114" i="1"/>
  <c r="B135" i="1"/>
  <c r="B107" i="1"/>
  <c r="F133" i="1"/>
  <c r="F105" i="1"/>
  <c r="B137" i="1"/>
  <c r="B109" i="1"/>
  <c r="C140" i="1"/>
  <c r="C112" i="1"/>
  <c r="D143" i="1"/>
  <c r="D115" i="1"/>
  <c r="E146" i="1"/>
  <c r="E118" i="1"/>
  <c r="F149" i="1"/>
  <c r="F121" i="1"/>
  <c r="B153" i="1"/>
  <c r="B125" i="1"/>
  <c r="J133" i="1"/>
  <c r="J105" i="1"/>
  <c r="K136" i="1"/>
  <c r="K108" i="1"/>
  <c r="L139" i="1"/>
  <c r="L111" i="1"/>
  <c r="M142" i="1"/>
  <c r="M114" i="1"/>
  <c r="I146" i="1"/>
  <c r="I118" i="1"/>
  <c r="J149" i="1"/>
  <c r="J121" i="1"/>
  <c r="K152" i="1"/>
  <c r="K124" i="1"/>
  <c r="L155" i="1"/>
  <c r="L127" i="1"/>
  <c r="S136" i="1"/>
  <c r="S108" i="1"/>
  <c r="P143" i="1"/>
  <c r="P115" i="1"/>
  <c r="C133" i="1"/>
  <c r="C105" i="1"/>
  <c r="D136" i="1"/>
  <c r="D108" i="1"/>
  <c r="E139" i="1"/>
  <c r="E111" i="1"/>
  <c r="F142" i="1"/>
  <c r="F114" i="1"/>
  <c r="B146" i="1"/>
  <c r="B118" i="1"/>
  <c r="C149" i="1"/>
  <c r="C121" i="1"/>
  <c r="D152" i="1"/>
  <c r="D124" i="1"/>
  <c r="E155" i="1"/>
  <c r="E127" i="1"/>
  <c r="M135" i="1"/>
  <c r="M107" i="1"/>
  <c r="I139" i="1"/>
  <c r="I111" i="1"/>
  <c r="J142" i="1"/>
  <c r="J114" i="1"/>
  <c r="K145" i="1"/>
  <c r="K117" i="1"/>
  <c r="L148" i="1"/>
  <c r="L120" i="1"/>
  <c r="M151" i="1"/>
  <c r="M123" i="1"/>
  <c r="I155" i="1"/>
  <c r="I127" i="1"/>
  <c r="S135" i="1"/>
  <c r="S107" i="1"/>
  <c r="P142" i="1"/>
  <c r="P114" i="1"/>
  <c r="R148" i="1"/>
  <c r="R120" i="1"/>
  <c r="D141" i="1"/>
  <c r="D113" i="1"/>
  <c r="E144" i="1"/>
  <c r="E116" i="1"/>
  <c r="D149" i="1"/>
  <c r="D121" i="1"/>
  <c r="E152" i="1"/>
  <c r="E124" i="1"/>
  <c r="F155" i="1"/>
  <c r="F127" i="1"/>
  <c r="I136" i="1"/>
  <c r="I108" i="1"/>
  <c r="J139" i="1"/>
  <c r="J111" i="1"/>
  <c r="K142" i="1"/>
  <c r="K114" i="1"/>
  <c r="L145" i="1"/>
  <c r="L117" i="1"/>
  <c r="M148" i="1"/>
  <c r="M120" i="1"/>
  <c r="I152" i="1"/>
  <c r="I124" i="1"/>
  <c r="J155" i="1"/>
  <c r="J127" i="1"/>
  <c r="T135" i="1"/>
  <c r="T107" i="1"/>
  <c r="Q142" i="1"/>
  <c r="Q114" i="1"/>
  <c r="S148" i="1"/>
  <c r="S120" i="1"/>
  <c r="S137" i="1"/>
  <c r="S109" i="1"/>
  <c r="T140" i="1"/>
  <c r="T112" i="1"/>
  <c r="P144" i="1"/>
  <c r="P116" i="1"/>
  <c r="Q147" i="1"/>
  <c r="Q119" i="1"/>
  <c r="R150" i="1"/>
  <c r="R122" i="1"/>
  <c r="S153" i="1"/>
  <c r="S125" i="1"/>
  <c r="AA133" i="1"/>
  <c r="AA105" i="1"/>
  <c r="W137" i="1"/>
  <c r="W109" i="1"/>
  <c r="X140" i="1"/>
  <c r="X112" i="1"/>
  <c r="Y143" i="1"/>
  <c r="Y115" i="1"/>
  <c r="Z146" i="1"/>
  <c r="Z118" i="1"/>
  <c r="AA149" i="1"/>
  <c r="AA121" i="1"/>
  <c r="W153" i="1"/>
  <c r="W125" i="1"/>
  <c r="R135" i="1"/>
  <c r="R107" i="1"/>
  <c r="S138" i="1"/>
  <c r="S110" i="1"/>
  <c r="T141" i="1"/>
  <c r="T113" i="1"/>
  <c r="P145" i="1"/>
  <c r="P117" i="1"/>
  <c r="Q148" i="1"/>
  <c r="Q120" i="1"/>
  <c r="R151" i="1"/>
  <c r="R123" i="1"/>
  <c r="S154" i="1"/>
  <c r="S126" i="1"/>
  <c r="AA134" i="1"/>
  <c r="AA106" i="1"/>
  <c r="W138" i="1"/>
  <c r="W110" i="1"/>
  <c r="X141" i="1"/>
  <c r="X113" i="1"/>
  <c r="Y144" i="1"/>
  <c r="Y116" i="1"/>
  <c r="Z147" i="1"/>
  <c r="Z119" i="1"/>
  <c r="AA150" i="1"/>
  <c r="AA122" i="1"/>
  <c r="W154" i="1"/>
  <c r="W126" i="1"/>
  <c r="P150" i="1"/>
  <c r="P122" i="1"/>
  <c r="Q153" i="1"/>
  <c r="Q125" i="1"/>
  <c r="Y133" i="1"/>
  <c r="Y105" i="1"/>
  <c r="Z136" i="1"/>
  <c r="Z108" i="1"/>
  <c r="AA139" i="1"/>
  <c r="AA111" i="1"/>
  <c r="W143" i="1"/>
  <c r="W115" i="1"/>
  <c r="X146" i="1"/>
  <c r="X118" i="1"/>
  <c r="Y149" i="1"/>
  <c r="Y121" i="1"/>
  <c r="Z152" i="1"/>
  <c r="Z124" i="1"/>
  <c r="AA155" i="1"/>
  <c r="AA127" i="1"/>
  <c r="T151" i="1"/>
  <c r="T123" i="1"/>
  <c r="P155" i="1"/>
  <c r="P127" i="1"/>
  <c r="X135" i="1"/>
  <c r="X107" i="1"/>
  <c r="Y138" i="1"/>
  <c r="Y110" i="1"/>
  <c r="Z141" i="1"/>
  <c r="Z113" i="1"/>
  <c r="AA144" i="1"/>
  <c r="AA116" i="1"/>
  <c r="W148" i="1"/>
  <c r="W120" i="1"/>
  <c r="X151" i="1"/>
  <c r="X123" i="1"/>
  <c r="Y154" i="1"/>
  <c r="Y126" i="1"/>
  <c r="D137" i="1"/>
  <c r="D109" i="1"/>
  <c r="D134" i="1"/>
  <c r="D106" i="1"/>
  <c r="E137" i="1"/>
  <c r="E109" i="1"/>
  <c r="F140" i="1"/>
  <c r="F112" i="1"/>
  <c r="B144" i="1"/>
  <c r="B116" i="1"/>
  <c r="C147" i="1"/>
  <c r="C119" i="1"/>
  <c r="D150" i="1"/>
  <c r="D122" i="1"/>
  <c r="E153" i="1"/>
  <c r="E125" i="1"/>
  <c r="M133" i="1"/>
  <c r="M105" i="1"/>
  <c r="I137" i="1"/>
  <c r="I109" i="1"/>
  <c r="J140" i="1"/>
  <c r="J112" i="1"/>
  <c r="K143" i="1"/>
  <c r="K115" i="1"/>
  <c r="L146" i="1"/>
  <c r="L118" i="1"/>
  <c r="M149" i="1"/>
  <c r="M121" i="1"/>
  <c r="I153" i="1"/>
  <c r="I125" i="1"/>
  <c r="Q133" i="1"/>
  <c r="Q105" i="1"/>
  <c r="P138" i="1"/>
  <c r="P110" i="1"/>
  <c r="R144" i="1"/>
  <c r="R116" i="1"/>
  <c r="C138" i="1"/>
  <c r="C110" i="1"/>
  <c r="E134" i="1"/>
  <c r="E106" i="1"/>
  <c r="F137" i="1"/>
  <c r="F109" i="1"/>
  <c r="B141" i="1"/>
  <c r="B113" i="1"/>
  <c r="C144" i="1"/>
  <c r="C116" i="1"/>
  <c r="D147" i="1"/>
  <c r="D119" i="1"/>
  <c r="E150" i="1"/>
  <c r="E122" i="1"/>
  <c r="F153" i="1"/>
  <c r="F125" i="1"/>
  <c r="I134" i="1"/>
  <c r="I106" i="1"/>
  <c r="J137" i="1"/>
  <c r="J109" i="1"/>
  <c r="K140" i="1"/>
  <c r="K112" i="1"/>
  <c r="L143" i="1"/>
  <c r="L115" i="1"/>
  <c r="M146" i="1"/>
  <c r="M118" i="1"/>
  <c r="I150" i="1"/>
  <c r="I122" i="1"/>
  <c r="J153" i="1"/>
  <c r="J125" i="1"/>
  <c r="R133" i="1"/>
  <c r="R105" i="1"/>
  <c r="Q138" i="1"/>
  <c r="Q110" i="1"/>
  <c r="S144" i="1"/>
  <c r="S116" i="1"/>
  <c r="B134" i="1"/>
  <c r="B106" i="1"/>
  <c r="C137" i="1"/>
  <c r="C109" i="1"/>
  <c r="D140" i="1"/>
  <c r="D112" i="1"/>
  <c r="E143" i="1"/>
  <c r="E115" i="1"/>
  <c r="F146" i="1"/>
  <c r="F118" i="1"/>
  <c r="B150" i="1"/>
  <c r="B122" i="1"/>
  <c r="C153" i="1"/>
  <c r="C125" i="1"/>
  <c r="K133" i="1"/>
  <c r="K105" i="1"/>
  <c r="L136" i="1"/>
  <c r="L108" i="1"/>
  <c r="M139" i="1"/>
  <c r="M111" i="1"/>
  <c r="I143" i="1"/>
  <c r="I115" i="1"/>
  <c r="J146" i="1"/>
  <c r="J118" i="1"/>
  <c r="K149" i="1"/>
  <c r="K121" i="1"/>
  <c r="L152" i="1"/>
  <c r="L124" i="1"/>
  <c r="M155" i="1"/>
  <c r="M127" i="1"/>
  <c r="Q137" i="1"/>
  <c r="Q109" i="1"/>
  <c r="S143" i="1"/>
  <c r="S115" i="1"/>
  <c r="C134" i="1"/>
  <c r="C106" i="1"/>
  <c r="C142" i="1"/>
  <c r="C114" i="1"/>
  <c r="D145" i="1"/>
  <c r="D117" i="1"/>
  <c r="C150" i="1"/>
  <c r="C122" i="1"/>
  <c r="D153" i="1"/>
  <c r="D125" i="1"/>
  <c r="L133" i="1"/>
  <c r="L105" i="1"/>
  <c r="M136" i="1"/>
  <c r="M108" i="1"/>
  <c r="I140" i="1"/>
  <c r="I112" i="1"/>
  <c r="J143" i="1"/>
  <c r="J115" i="1"/>
  <c r="K146" i="1"/>
  <c r="K118" i="1"/>
  <c r="L149" i="1"/>
  <c r="L121" i="1"/>
  <c r="M152" i="1"/>
  <c r="M124" i="1"/>
  <c r="P133" i="1"/>
  <c r="P105" i="1"/>
  <c r="R137" i="1"/>
  <c r="R109" i="1"/>
  <c r="T143" i="1"/>
  <c r="T115" i="1"/>
  <c r="Q135" i="1"/>
  <c r="Q107" i="1"/>
  <c r="R138" i="1"/>
  <c r="R110" i="1"/>
  <c r="S141" i="1"/>
  <c r="S113" i="1"/>
  <c r="T144" i="1"/>
  <c r="T116" i="1"/>
  <c r="P148" i="1"/>
  <c r="P120" i="1"/>
  <c r="Q151" i="1"/>
  <c r="Q123" i="1"/>
  <c r="R154" i="1"/>
  <c r="R126" i="1"/>
  <c r="Z134" i="1"/>
  <c r="Z106" i="1"/>
  <c r="AA137" i="1"/>
  <c r="AA109" i="1"/>
  <c r="W141" i="1"/>
  <c r="W113" i="1"/>
  <c r="X144" i="1"/>
  <c r="X116" i="1"/>
  <c r="Y147" i="1"/>
  <c r="Y119" i="1"/>
  <c r="Z150" i="1"/>
  <c r="Z122" i="1"/>
  <c r="AA153" i="1"/>
  <c r="AA125" i="1"/>
  <c r="Q136" i="1"/>
  <c r="Q108" i="1"/>
  <c r="R139" i="1"/>
  <c r="R111" i="1"/>
  <c r="S142" i="1"/>
  <c r="S114" i="1"/>
  <c r="T145" i="1"/>
  <c r="T117" i="1"/>
  <c r="P149" i="1"/>
  <c r="P121" i="1"/>
  <c r="Q152" i="1"/>
  <c r="Q124" i="1"/>
  <c r="R155" i="1"/>
  <c r="R127" i="1"/>
  <c r="Z135" i="1"/>
  <c r="Z107" i="1"/>
  <c r="AA138" i="1"/>
  <c r="AA110" i="1"/>
  <c r="W142" i="1"/>
  <c r="W114" i="1"/>
  <c r="X145" i="1"/>
  <c r="X117" i="1"/>
  <c r="Y148" i="1"/>
  <c r="Y120" i="1"/>
  <c r="Z151" i="1"/>
  <c r="Z123" i="1"/>
  <c r="AA154" i="1"/>
  <c r="AA126" i="1"/>
  <c r="T150" i="1"/>
  <c r="T122" i="1"/>
  <c r="P154" i="1"/>
  <c r="P126" i="1"/>
  <c r="X134" i="1"/>
  <c r="X106" i="1"/>
  <c r="Y137" i="1"/>
  <c r="Y109" i="1"/>
  <c r="Z140" i="1"/>
  <c r="Z112" i="1"/>
  <c r="AA143" i="1"/>
  <c r="AA115" i="1"/>
  <c r="W147" i="1"/>
  <c r="W119" i="1"/>
  <c r="X150" i="1"/>
  <c r="X122" i="1"/>
  <c r="Y153" i="1"/>
  <c r="Y125" i="1"/>
  <c r="R149" i="1"/>
  <c r="R121" i="1"/>
  <c r="S152" i="1"/>
  <c r="S124" i="1"/>
  <c r="T155" i="1"/>
  <c r="T127" i="1"/>
  <c r="W136" i="1"/>
  <c r="W108" i="1"/>
  <c r="X139" i="1"/>
  <c r="X111" i="1"/>
  <c r="Y142" i="1"/>
  <c r="Y114" i="1"/>
  <c r="Z145" i="1"/>
  <c r="Z117" i="1"/>
  <c r="AA148" i="1"/>
  <c r="AA120" i="1"/>
  <c r="W152" i="1"/>
  <c r="W124" i="1"/>
  <c r="X155" i="1"/>
  <c r="X127" i="1"/>
  <c r="F139" i="1"/>
  <c r="F111" i="1"/>
  <c r="C135" i="1"/>
  <c r="C107" i="1"/>
  <c r="D138" i="1"/>
  <c r="D110" i="1"/>
  <c r="E141" i="1"/>
  <c r="E113" i="1"/>
  <c r="F144" i="1"/>
  <c r="F116" i="1"/>
  <c r="B148" i="1"/>
  <c r="B120" i="1"/>
  <c r="C151" i="1"/>
  <c r="C123" i="1"/>
  <c r="D154" i="1"/>
  <c r="D126" i="1"/>
  <c r="L134" i="1"/>
  <c r="L106" i="1"/>
  <c r="M137" i="1"/>
  <c r="M109" i="1"/>
  <c r="I141" i="1"/>
  <c r="I113" i="1"/>
  <c r="J144" i="1"/>
  <c r="J116" i="1"/>
  <c r="K147" i="1"/>
  <c r="K119" i="1"/>
  <c r="L150" i="1"/>
  <c r="L122" i="1"/>
  <c r="M153" i="1"/>
  <c r="M125" i="1"/>
  <c r="P134" i="1"/>
  <c r="P106" i="1"/>
  <c r="S139" i="1"/>
  <c r="S111" i="1"/>
  <c r="P146" i="1"/>
  <c r="P118" i="1"/>
  <c r="E140" i="1"/>
  <c r="E112" i="1"/>
  <c r="D135" i="1"/>
  <c r="D107" i="1"/>
  <c r="E138" i="1"/>
  <c r="E110" i="1"/>
  <c r="F141" i="1"/>
  <c r="F113" i="1"/>
  <c r="B145" i="1"/>
  <c r="B117" i="1"/>
  <c r="C148" i="1"/>
  <c r="C120" i="1"/>
  <c r="D151" i="1"/>
  <c r="D123" i="1"/>
  <c r="E154" i="1"/>
  <c r="E126" i="1"/>
  <c r="M134" i="1"/>
  <c r="M106" i="1"/>
  <c r="I138" i="1"/>
  <c r="I110" i="1"/>
  <c r="J141" i="1"/>
  <c r="J113" i="1"/>
  <c r="K144" i="1"/>
  <c r="K116" i="1"/>
  <c r="L147" i="1"/>
  <c r="L119" i="1"/>
  <c r="M150" i="1"/>
  <c r="M122" i="1"/>
  <c r="I154" i="1"/>
  <c r="I126" i="1"/>
  <c r="Q134" i="1"/>
  <c r="Q106" i="1"/>
  <c r="T139" i="1"/>
  <c r="T111" i="1"/>
  <c r="Q146" i="1"/>
  <c r="Q118" i="1"/>
  <c r="F134" i="1"/>
  <c r="F106" i="1"/>
  <c r="B138" i="1"/>
  <c r="B110" i="1"/>
  <c r="C141" i="1"/>
  <c r="C113" i="1"/>
  <c r="D144" i="1"/>
  <c r="D116" i="1"/>
  <c r="E147" i="1"/>
  <c r="E119" i="1"/>
  <c r="F150" i="1"/>
  <c r="F122" i="1"/>
  <c r="B154" i="1"/>
  <c r="B126" i="1"/>
  <c r="J134" i="1"/>
  <c r="J106" i="1"/>
  <c r="K137" i="1"/>
  <c r="K109" i="1"/>
  <c r="L140" i="1"/>
  <c r="L112" i="1"/>
  <c r="M143" i="1"/>
  <c r="M115" i="1"/>
  <c r="I147" i="1"/>
  <c r="I119" i="1"/>
  <c r="J150" i="1"/>
  <c r="J122" i="1"/>
  <c r="K153" i="1"/>
  <c r="K125" i="1"/>
  <c r="S133" i="1"/>
  <c r="S105" i="1"/>
  <c r="T138" i="1"/>
  <c r="T110" i="1"/>
  <c r="Q145" i="1"/>
  <c r="Q117" i="1"/>
  <c r="E136" i="1"/>
  <c r="E108" i="1"/>
  <c r="B143" i="1"/>
  <c r="B115" i="1"/>
  <c r="F147" i="1"/>
  <c r="F119" i="1"/>
  <c r="B151" i="1"/>
  <c r="B123" i="1"/>
  <c r="C154" i="1"/>
  <c r="C126" i="1"/>
  <c r="K134" i="1"/>
  <c r="K106" i="1"/>
  <c r="L137" i="1"/>
  <c r="L109" i="1"/>
  <c r="M140" i="1"/>
  <c r="M112" i="1"/>
  <c r="I144" i="1"/>
  <c r="I116" i="1"/>
  <c r="J147" i="1"/>
  <c r="J119" i="1"/>
  <c r="K150" i="1"/>
  <c r="K122" i="1"/>
  <c r="L153" i="1"/>
  <c r="L125" i="1"/>
  <c r="T133" i="1"/>
  <c r="T105" i="1"/>
  <c r="P139" i="1"/>
  <c r="P111" i="1"/>
  <c r="R145" i="1"/>
  <c r="R117" i="1"/>
  <c r="P136" i="1"/>
  <c r="P108" i="1"/>
  <c r="Q139" i="1"/>
  <c r="Q111" i="1"/>
  <c r="R142" i="1"/>
  <c r="R114" i="1"/>
  <c r="S145" i="1"/>
  <c r="S117" i="1"/>
  <c r="T148" i="1"/>
  <c r="T120" i="1"/>
  <c r="P152" i="1"/>
  <c r="P124" i="1"/>
  <c r="Q155" i="1"/>
  <c r="Q127" i="1"/>
  <c r="Y135" i="1"/>
  <c r="Y107" i="1"/>
  <c r="Z138" i="1"/>
  <c r="Z110" i="1"/>
  <c r="AA141" i="1"/>
  <c r="AA113" i="1"/>
  <c r="W145" i="1"/>
  <c r="W117" i="1"/>
  <c r="X148" i="1"/>
  <c r="X120" i="1"/>
  <c r="Y151" i="1"/>
  <c r="Y123" i="1"/>
  <c r="Z154" i="1"/>
  <c r="Z126" i="1"/>
  <c r="P137" i="1"/>
  <c r="P109" i="1"/>
  <c r="Q140" i="1"/>
  <c r="Q112" i="1"/>
  <c r="R143" i="1"/>
  <c r="R115" i="1"/>
  <c r="S146" i="1"/>
  <c r="S118" i="1"/>
  <c r="T149" i="1"/>
  <c r="T121" i="1"/>
  <c r="P153" i="1"/>
  <c r="P125" i="1"/>
  <c r="X133" i="1"/>
  <c r="X105" i="1"/>
  <c r="Y136" i="1"/>
  <c r="Y108" i="1"/>
  <c r="Z139" i="1"/>
  <c r="Z111" i="1"/>
  <c r="AA142" i="1"/>
  <c r="AA114" i="1"/>
  <c r="W146" i="1"/>
  <c r="W118" i="1"/>
  <c r="X149" i="1"/>
  <c r="X121" i="1"/>
  <c r="Y152" i="1"/>
  <c r="Y124" i="1"/>
  <c r="Z155" i="1"/>
  <c r="Z127" i="1"/>
  <c r="S151" i="1"/>
  <c r="S123" i="1"/>
  <c r="T154" i="1"/>
  <c r="T126" i="1"/>
  <c r="W135" i="1"/>
  <c r="W107" i="1"/>
  <c r="X138" i="1"/>
  <c r="X110" i="1"/>
  <c r="Y141" i="1"/>
  <c r="Y113" i="1"/>
  <c r="Z144" i="1"/>
  <c r="Z116" i="1"/>
  <c r="AA147" i="1"/>
  <c r="AA119" i="1"/>
  <c r="W151" i="1"/>
  <c r="W123" i="1"/>
  <c r="X154" i="1"/>
  <c r="X126" i="1"/>
  <c r="Q150" i="1"/>
  <c r="Q122" i="1"/>
  <c r="R153" i="1"/>
  <c r="R125" i="1"/>
  <c r="Z133" i="1"/>
  <c r="Z105" i="1"/>
  <c r="AA136" i="1"/>
  <c r="AA108" i="1"/>
  <c r="W140" i="1"/>
  <c r="W112" i="1"/>
  <c r="X143" i="1"/>
  <c r="X115" i="1"/>
  <c r="Y146" i="1"/>
  <c r="Y118" i="1"/>
  <c r="Z149" i="1"/>
  <c r="Z121" i="1"/>
  <c r="AA152" i="1"/>
  <c r="AA124" i="1"/>
  <c r="B133" i="1"/>
  <c r="B105" i="1"/>
  <c r="M7" i="1" l="1"/>
  <c r="B183" i="1"/>
  <c r="W175" i="1"/>
  <c r="W174" i="1"/>
  <c r="W173" i="1"/>
  <c r="W170" i="1"/>
  <c r="W169" i="1"/>
  <c r="W176" i="1"/>
  <c r="W166" i="1"/>
  <c r="W165" i="1"/>
  <c r="W172" i="1"/>
  <c r="W162" i="1"/>
  <c r="W161" i="1"/>
  <c r="W168" i="1"/>
  <c r="W164" i="1"/>
  <c r="W163" i="1"/>
  <c r="W171" i="1"/>
  <c r="W167" i="1"/>
  <c r="W178" i="1"/>
  <c r="W177" i="1"/>
  <c r="X171" i="1"/>
  <c r="AA175" i="1"/>
  <c r="Y169" i="1"/>
  <c r="X161" i="1"/>
  <c r="R171" i="1"/>
  <c r="P165" i="1"/>
  <c r="Z166" i="1"/>
  <c r="T176" i="1"/>
  <c r="P164" i="1"/>
  <c r="P167" i="1"/>
  <c r="J175" i="1"/>
  <c r="K162" i="1"/>
  <c r="B171" i="1"/>
  <c r="S161" i="1"/>
  <c r="M171" i="1"/>
  <c r="C169" i="1"/>
  <c r="T167" i="1"/>
  <c r="L175" i="1"/>
  <c r="M162" i="1"/>
  <c r="B173" i="1"/>
  <c r="E168" i="1"/>
  <c r="S167" i="1"/>
  <c r="K175" i="1"/>
  <c r="L162" i="1"/>
  <c r="F172" i="1"/>
  <c r="F167" i="1"/>
  <c r="Z173" i="1"/>
  <c r="X178" i="1"/>
  <c r="Y165" i="1"/>
  <c r="T173" i="1"/>
  <c r="R167" i="1"/>
  <c r="Y175" i="1"/>
  <c r="Z162" i="1"/>
  <c r="T172" i="1"/>
  <c r="R166" i="1"/>
  <c r="T171" i="1"/>
  <c r="P161" i="1"/>
  <c r="L177" i="1"/>
  <c r="J171" i="1"/>
  <c r="M164" i="1"/>
  <c r="D173" i="1"/>
  <c r="C162" i="1"/>
  <c r="Q165" i="1"/>
  <c r="J174" i="1"/>
  <c r="M167" i="1"/>
  <c r="K161" i="1"/>
  <c r="B178" i="1"/>
  <c r="E171" i="1"/>
  <c r="C165" i="1"/>
  <c r="S172" i="1"/>
  <c r="R161" i="1"/>
  <c r="I178" i="1"/>
  <c r="L171" i="1"/>
  <c r="J165" i="1"/>
  <c r="D175" i="1"/>
  <c r="B169" i="1"/>
  <c r="E162" i="1"/>
  <c r="R172" i="1"/>
  <c r="Q161" i="1"/>
  <c r="M177" i="1"/>
  <c r="K171" i="1"/>
  <c r="I165" i="1"/>
  <c r="C175" i="1"/>
  <c r="F168" i="1"/>
  <c r="D162" i="1"/>
  <c r="Z169" i="1"/>
  <c r="X163" i="1"/>
  <c r="X174" i="1"/>
  <c r="AA167" i="1"/>
  <c r="Y161" i="1"/>
  <c r="P178" i="1"/>
  <c r="AA178" i="1"/>
  <c r="Y172" i="1"/>
  <c r="Q176" i="1"/>
  <c r="T169" i="1"/>
  <c r="R163" i="1"/>
  <c r="AA177" i="1"/>
  <c r="Y171" i="1"/>
  <c r="Q175" i="1"/>
  <c r="T168" i="1"/>
  <c r="S176" i="1"/>
  <c r="T163" i="1"/>
  <c r="L173" i="1"/>
  <c r="J167" i="1"/>
  <c r="D177" i="1"/>
  <c r="D169" i="1"/>
  <c r="P170" i="1"/>
  <c r="L176" i="1"/>
  <c r="J170" i="1"/>
  <c r="M163" i="1"/>
  <c r="B174" i="1"/>
  <c r="E167" i="1"/>
  <c r="C161" i="1"/>
  <c r="S164" i="1"/>
  <c r="I174" i="1"/>
  <c r="L167" i="1"/>
  <c r="J161" i="1"/>
  <c r="F177" i="1"/>
  <c r="D171" i="1"/>
  <c r="B165" i="1"/>
  <c r="B163" i="1"/>
  <c r="R164" i="1"/>
  <c r="M173" i="1"/>
  <c r="K167" i="1"/>
  <c r="I161" i="1"/>
  <c r="I219" i="1" s="1"/>
  <c r="E177" i="1"/>
  <c r="C171" i="1"/>
  <c r="F164" i="1"/>
  <c r="F163" i="1"/>
  <c r="Y178" i="1"/>
  <c r="Z165" i="1"/>
  <c r="Z176" i="1"/>
  <c r="X170" i="1"/>
  <c r="AA163" i="1"/>
  <c r="AA174" i="1"/>
  <c r="Y168" i="1"/>
  <c r="S178" i="1"/>
  <c r="Q172" i="1"/>
  <c r="T165" i="1"/>
  <c r="AA173" i="1"/>
  <c r="Y167" i="1"/>
  <c r="S177" i="1"/>
  <c r="Q171" i="1"/>
  <c r="T164" i="1"/>
  <c r="S168" i="1"/>
  <c r="I176" i="1"/>
  <c r="L169" i="1"/>
  <c r="J163" i="1"/>
  <c r="F171" i="1"/>
  <c r="T174" i="1"/>
  <c r="R162" i="1"/>
  <c r="L172" i="1"/>
  <c r="J166" i="1"/>
  <c r="D176" i="1"/>
  <c r="B170" i="1"/>
  <c r="E163" i="1"/>
  <c r="R169" i="1"/>
  <c r="K176" i="1"/>
  <c r="I170" i="1"/>
  <c r="L163" i="1"/>
  <c r="F173" i="1"/>
  <c r="D167" i="1"/>
  <c r="C174" i="1"/>
  <c r="Q169" i="1"/>
  <c r="J176" i="1"/>
  <c r="M169" i="1"/>
  <c r="K163" i="1"/>
  <c r="E173" i="1"/>
  <c r="C167" i="1"/>
  <c r="B175" i="1"/>
  <c r="Z177" i="1"/>
  <c r="AA164" i="1"/>
  <c r="Z167" i="1"/>
  <c r="T177" i="1"/>
  <c r="R170" i="1"/>
  <c r="M168" i="1"/>
  <c r="Q173" i="1"/>
  <c r="J178" i="1"/>
  <c r="K165" i="1"/>
  <c r="E175" i="1"/>
  <c r="F162" i="1"/>
  <c r="J169" i="1"/>
  <c r="E166" i="1"/>
  <c r="I169" i="1"/>
  <c r="D166" i="1"/>
  <c r="X167" i="1"/>
  <c r="R177" i="1"/>
  <c r="AA171" i="1"/>
  <c r="Y176" i="1"/>
  <c r="Z163" i="1"/>
  <c r="Y174" i="1"/>
  <c r="Z161" i="1"/>
  <c r="Q178" i="1"/>
  <c r="Z172" i="1"/>
  <c r="X166" i="1"/>
  <c r="X177" i="1"/>
  <c r="AA170" i="1"/>
  <c r="Y164" i="1"/>
  <c r="S174" i="1"/>
  <c r="Q168" i="1"/>
  <c r="X176" i="1"/>
  <c r="AA169" i="1"/>
  <c r="Y163" i="1"/>
  <c r="S173" i="1"/>
  <c r="Q167" i="1"/>
  <c r="R173" i="1"/>
  <c r="T161" i="1"/>
  <c r="K178" i="1"/>
  <c r="I172" i="1"/>
  <c r="L165" i="1"/>
  <c r="F175" i="1"/>
  <c r="E164" i="1"/>
  <c r="T166" i="1"/>
  <c r="I175" i="1"/>
  <c r="L168" i="1"/>
  <c r="J162" i="1"/>
  <c r="F178" i="1"/>
  <c r="D172" i="1"/>
  <c r="B166" i="1"/>
  <c r="Q174" i="1"/>
  <c r="Q162" i="1"/>
  <c r="M178" i="1"/>
  <c r="K172" i="1"/>
  <c r="I166" i="1"/>
  <c r="C176" i="1"/>
  <c r="F169" i="1"/>
  <c r="D163" i="1"/>
  <c r="P174" i="1"/>
  <c r="P162" i="1"/>
  <c r="L178" i="1"/>
  <c r="J172" i="1"/>
  <c r="M165" i="1"/>
  <c r="B176" i="1"/>
  <c r="E169" i="1"/>
  <c r="C163" i="1"/>
  <c r="AA176" i="1"/>
  <c r="Y170" i="1"/>
  <c r="Z168" i="1"/>
  <c r="X162" i="1"/>
  <c r="T178" i="1"/>
  <c r="X173" i="1"/>
  <c r="AA166" i="1"/>
  <c r="P177" i="1"/>
  <c r="S170" i="1"/>
  <c r="Q164" i="1"/>
  <c r="Z178" i="1"/>
  <c r="X172" i="1"/>
  <c r="AA165" i="1"/>
  <c r="P176" i="1"/>
  <c r="S169" i="1"/>
  <c r="Q163" i="1"/>
  <c r="R165" i="1"/>
  <c r="K174" i="1"/>
  <c r="I168" i="1"/>
  <c r="L161" i="1"/>
  <c r="C178" i="1"/>
  <c r="C170" i="1"/>
  <c r="S171" i="1"/>
  <c r="K177" i="1"/>
  <c r="I171" i="1"/>
  <c r="L164" i="1"/>
  <c r="F174" i="1"/>
  <c r="D168" i="1"/>
  <c r="B162" i="1"/>
  <c r="Q166" i="1"/>
  <c r="M174" i="1"/>
  <c r="K168" i="1"/>
  <c r="I162" i="1"/>
  <c r="E178" i="1"/>
  <c r="C172" i="1"/>
  <c r="F165" i="1"/>
  <c r="C166" i="1"/>
  <c r="P166" i="1"/>
  <c r="L174" i="1"/>
  <c r="J168" i="1"/>
  <c r="M161" i="1"/>
  <c r="D178" i="1"/>
  <c r="B172" i="1"/>
  <c r="E165" i="1"/>
  <c r="D165" i="1"/>
  <c r="AA172" i="1"/>
  <c r="Y166" i="1"/>
  <c r="Y177" i="1"/>
  <c r="Z164" i="1"/>
  <c r="Z175" i="1"/>
  <c r="X169" i="1"/>
  <c r="AA162" i="1"/>
  <c r="P173" i="1"/>
  <c r="S166" i="1"/>
  <c r="Z174" i="1"/>
  <c r="X168" i="1"/>
  <c r="AA161" i="1"/>
  <c r="R178" i="1"/>
  <c r="P172" i="1"/>
  <c r="S165" i="1"/>
  <c r="Q170" i="1"/>
  <c r="M176" i="1"/>
  <c r="K170" i="1"/>
  <c r="I164" i="1"/>
  <c r="E172" i="1"/>
  <c r="R176" i="1"/>
  <c r="S163" i="1"/>
  <c r="K173" i="1"/>
  <c r="I167" i="1"/>
  <c r="C177" i="1"/>
  <c r="F170" i="1"/>
  <c r="D164" i="1"/>
  <c r="P171" i="1"/>
  <c r="J177" i="1"/>
  <c r="M170" i="1"/>
  <c r="K164" i="1"/>
  <c r="E174" i="1"/>
  <c r="C168" i="1"/>
  <c r="F161" i="1"/>
  <c r="T170" i="1"/>
  <c r="I177" i="1"/>
  <c r="L170" i="1"/>
  <c r="J164" i="1"/>
  <c r="D174" i="1"/>
  <c r="B168" i="1"/>
  <c r="E161" i="1"/>
  <c r="X175" i="1"/>
  <c r="AA168" i="1"/>
  <c r="Y162" i="1"/>
  <c r="Y173" i="1"/>
  <c r="Q177" i="1"/>
  <c r="Z171" i="1"/>
  <c r="X165" i="1"/>
  <c r="R175" i="1"/>
  <c r="P169" i="1"/>
  <c r="Z170" i="1"/>
  <c r="X164" i="1"/>
  <c r="R174" i="1"/>
  <c r="P168" i="1"/>
  <c r="P175" i="1"/>
  <c r="S162" i="1"/>
  <c r="M172" i="1"/>
  <c r="K166" i="1"/>
  <c r="E176" i="1"/>
  <c r="B167" i="1"/>
  <c r="R168" i="1"/>
  <c r="M175" i="1"/>
  <c r="K169" i="1"/>
  <c r="I163" i="1"/>
  <c r="C173" i="1"/>
  <c r="F166" i="1"/>
  <c r="T175" i="1"/>
  <c r="P163" i="1"/>
  <c r="J173" i="1"/>
  <c r="M166" i="1"/>
  <c r="B177" i="1"/>
  <c r="E170" i="1"/>
  <c r="C164" i="1"/>
  <c r="S175" i="1"/>
  <c r="T162" i="1"/>
  <c r="I173" i="1"/>
  <c r="L166" i="1"/>
  <c r="F176" i="1"/>
  <c r="D170" i="1"/>
  <c r="B164" i="1"/>
  <c r="D161" i="1"/>
  <c r="W179" i="1"/>
  <c r="T182" i="1"/>
  <c r="X182" i="1"/>
  <c r="S179" i="1"/>
  <c r="Y179" i="1"/>
  <c r="B179" i="1"/>
  <c r="I182" i="1"/>
  <c r="D179" i="1"/>
  <c r="C179" i="1"/>
  <c r="W180" i="1"/>
  <c r="P182" i="1"/>
  <c r="AA182" i="1"/>
  <c r="Q180" i="1"/>
  <c r="Z180" i="1"/>
  <c r="S182" i="1"/>
  <c r="I180" i="1"/>
  <c r="D180" i="1"/>
  <c r="K180" i="1"/>
  <c r="J180" i="1"/>
  <c r="Q182" i="1"/>
  <c r="K182" i="1"/>
  <c r="I179" i="1"/>
  <c r="M182" i="1"/>
  <c r="L182" i="1"/>
  <c r="R181" i="1"/>
  <c r="Y180" i="1"/>
  <c r="Q183" i="1"/>
  <c r="L181" i="1"/>
  <c r="B182" i="1"/>
  <c r="M181" i="1"/>
  <c r="T183" i="1"/>
  <c r="AA181" i="1"/>
  <c r="Q179" i="1"/>
  <c r="D181" i="1"/>
  <c r="L180" i="1"/>
  <c r="F181" i="1"/>
  <c r="E181" i="1"/>
  <c r="Y182" i="1"/>
  <c r="T179" i="1"/>
  <c r="S181" i="1"/>
  <c r="F183" i="1"/>
  <c r="I183" i="1"/>
  <c r="W183" i="1"/>
  <c r="R180" i="1"/>
  <c r="X181" i="1"/>
  <c r="X180" i="1"/>
  <c r="F179" i="1"/>
  <c r="F182" i="1"/>
  <c r="C180" i="1"/>
  <c r="B180" i="1"/>
  <c r="AA180" i="1"/>
  <c r="Z183" i="1"/>
  <c r="P181" i="1"/>
  <c r="Z182" i="1"/>
  <c r="P180" i="1"/>
  <c r="C182" i="1"/>
  <c r="K181" i="1"/>
  <c r="E182" i="1"/>
  <c r="D182" i="1"/>
  <c r="X183" i="1"/>
  <c r="S180" i="1"/>
  <c r="Y181" i="1"/>
  <c r="Z179" i="1"/>
  <c r="R183" i="1"/>
  <c r="R182" i="1"/>
  <c r="M180" i="1"/>
  <c r="M183" i="1"/>
  <c r="C181" i="1"/>
  <c r="J181" i="1"/>
  <c r="I181" i="1"/>
  <c r="X179" i="1"/>
  <c r="P183" i="1"/>
  <c r="AA183" i="1"/>
  <c r="Q181" i="1"/>
  <c r="W182" i="1"/>
  <c r="R179" i="1"/>
  <c r="W181" i="1"/>
  <c r="J183" i="1"/>
  <c r="E180" i="1"/>
  <c r="M179" i="1"/>
  <c r="E183" i="1"/>
  <c r="L183" i="1"/>
  <c r="B181" i="1"/>
  <c r="K183" i="1"/>
  <c r="F180" i="1"/>
  <c r="Z181" i="1"/>
  <c r="P179" i="1"/>
  <c r="AA179" i="1"/>
  <c r="S183" i="1"/>
  <c r="T181" i="1"/>
  <c r="Y183" i="1"/>
  <c r="T180" i="1"/>
  <c r="J179" i="1"/>
  <c r="J182" i="1"/>
  <c r="E179" i="1"/>
  <c r="L179" i="1"/>
  <c r="D183" i="1"/>
  <c r="K179" i="1"/>
  <c r="C183" i="1"/>
  <c r="B161" i="1"/>
  <c r="B272" i="1" s="1"/>
  <c r="B189" i="1" s="1"/>
  <c r="C263" i="1" l="1"/>
  <c r="C294" i="1"/>
  <c r="C211" i="1" s="1"/>
  <c r="Y263" i="1"/>
  <c r="Y294" i="1"/>
  <c r="Y211" i="1" s="1"/>
  <c r="B259" i="1"/>
  <c r="B292" i="1"/>
  <c r="B209" i="1" s="1"/>
  <c r="W261" i="1"/>
  <c r="W293" i="1"/>
  <c r="W210" i="1" s="1"/>
  <c r="M263" i="1"/>
  <c r="M294" i="1"/>
  <c r="M211" i="1" s="1"/>
  <c r="D261" i="1"/>
  <c r="D293" i="1"/>
  <c r="AA257" i="1"/>
  <c r="AA291" i="1"/>
  <c r="AA208" i="1" s="1"/>
  <c r="K255" i="1"/>
  <c r="K290" i="1"/>
  <c r="J261" i="1"/>
  <c r="J293" i="1"/>
  <c r="J210" i="1" s="1"/>
  <c r="T259" i="1"/>
  <c r="T292" i="1"/>
  <c r="T209" i="1" s="1"/>
  <c r="Z259" i="1"/>
  <c r="Z292" i="1"/>
  <c r="Z209" i="1" s="1"/>
  <c r="L263" i="1"/>
  <c r="L294" i="1"/>
  <c r="J263" i="1"/>
  <c r="J294" i="1"/>
  <c r="J211" i="1" s="1"/>
  <c r="Q259" i="1"/>
  <c r="Q292" i="1"/>
  <c r="Q209" i="1" s="1"/>
  <c r="I259" i="1"/>
  <c r="I292" i="1"/>
  <c r="I209" i="1" s="1"/>
  <c r="M257" i="1"/>
  <c r="M291" i="1"/>
  <c r="M208" i="1" s="1"/>
  <c r="Y259" i="1"/>
  <c r="Y292" i="1"/>
  <c r="Y209" i="1" s="1"/>
  <c r="E261" i="1"/>
  <c r="E293" i="1"/>
  <c r="Z261" i="1"/>
  <c r="Z293" i="1"/>
  <c r="Z210" i="1" s="1"/>
  <c r="B257" i="1"/>
  <c r="B291" i="1"/>
  <c r="B208" i="1" s="1"/>
  <c r="X257" i="1"/>
  <c r="X291" i="1"/>
  <c r="X208" i="1" s="1"/>
  <c r="I263" i="1"/>
  <c r="I294" i="1"/>
  <c r="I211" i="1" s="1"/>
  <c r="Y261" i="1"/>
  <c r="Y293" i="1"/>
  <c r="Y210" i="1" s="1"/>
  <c r="D259" i="1"/>
  <c r="D292" i="1"/>
  <c r="M259" i="1"/>
  <c r="M292" i="1"/>
  <c r="M209" i="1" s="1"/>
  <c r="Y257" i="1"/>
  <c r="Y291" i="1"/>
  <c r="Y208" i="1" s="1"/>
  <c r="I255" i="1"/>
  <c r="I290" i="1"/>
  <c r="I207" i="1" s="1"/>
  <c r="K257" i="1"/>
  <c r="K291" i="1"/>
  <c r="Z257" i="1"/>
  <c r="Z291" i="1"/>
  <c r="Z208" i="1" s="1"/>
  <c r="W257" i="1"/>
  <c r="W291" i="1"/>
  <c r="W208" i="1" s="1"/>
  <c r="B255" i="1"/>
  <c r="B290" i="1"/>
  <c r="B207" i="1" s="1"/>
  <c r="T261" i="1"/>
  <c r="T293" i="1"/>
  <c r="T210" i="1" s="1"/>
  <c r="D237" i="1"/>
  <c r="D281" i="1"/>
  <c r="T221" i="1"/>
  <c r="T273" i="1"/>
  <c r="T190" i="1" s="1"/>
  <c r="B251" i="1"/>
  <c r="B288" i="1"/>
  <c r="B205" i="1" s="1"/>
  <c r="T247" i="1"/>
  <c r="T286" i="1"/>
  <c r="T203" i="1" s="1"/>
  <c r="K235" i="1"/>
  <c r="K280" i="1"/>
  <c r="E249" i="1"/>
  <c r="E287" i="1"/>
  <c r="P247" i="1"/>
  <c r="P286" i="1"/>
  <c r="P203" i="1" s="1"/>
  <c r="Z237" i="1"/>
  <c r="Z281" i="1"/>
  <c r="Z198" i="1" s="1"/>
  <c r="Z239" i="1"/>
  <c r="Z282" i="1"/>
  <c r="Z199" i="1" s="1"/>
  <c r="AA233" i="1"/>
  <c r="AA279" i="1"/>
  <c r="AA196" i="1" s="1"/>
  <c r="D245" i="1"/>
  <c r="D285" i="1"/>
  <c r="T237" i="1"/>
  <c r="T281" i="1"/>
  <c r="T198" i="1" s="1"/>
  <c r="K225" i="1"/>
  <c r="K275" i="1"/>
  <c r="D225" i="1"/>
  <c r="D275" i="1"/>
  <c r="K243" i="1"/>
  <c r="K284" i="1"/>
  <c r="I225" i="1"/>
  <c r="I275" i="1"/>
  <c r="I192" i="1" s="1"/>
  <c r="S227" i="1"/>
  <c r="S276" i="1"/>
  <c r="S193" i="1" s="1"/>
  <c r="X233" i="1"/>
  <c r="X279" i="1"/>
  <c r="X196" i="1" s="1"/>
  <c r="AA221" i="1"/>
  <c r="AA273" i="1"/>
  <c r="AA190" i="1" s="1"/>
  <c r="Y251" i="1"/>
  <c r="Y288" i="1"/>
  <c r="Y205" i="1" s="1"/>
  <c r="E227" i="1"/>
  <c r="E276" i="1"/>
  <c r="J233" i="1"/>
  <c r="J279" i="1"/>
  <c r="J196" i="1" s="1"/>
  <c r="F227" i="1"/>
  <c r="F276" i="1"/>
  <c r="F193" i="1" s="1"/>
  <c r="K233" i="1"/>
  <c r="K279" i="1"/>
  <c r="D233" i="1"/>
  <c r="D279" i="1"/>
  <c r="K251" i="1"/>
  <c r="K288" i="1"/>
  <c r="L219" i="1"/>
  <c r="L272" i="1"/>
  <c r="Q223" i="1"/>
  <c r="Q274" i="1"/>
  <c r="Q191" i="1" s="1"/>
  <c r="X241" i="1"/>
  <c r="X283" i="1"/>
  <c r="X200" i="1" s="1"/>
  <c r="P251" i="1"/>
  <c r="P288" i="1"/>
  <c r="P205" i="1" s="1"/>
  <c r="X221" i="1"/>
  <c r="X273" i="1"/>
  <c r="X190" i="1" s="1"/>
  <c r="C223" i="1"/>
  <c r="C274" i="1"/>
  <c r="C191" i="1" s="1"/>
  <c r="J241" i="1"/>
  <c r="J283" i="1"/>
  <c r="J200" i="1" s="1"/>
  <c r="D223" i="1"/>
  <c r="D274" i="1"/>
  <c r="K241" i="1"/>
  <c r="K283" i="1"/>
  <c r="B229" i="1"/>
  <c r="B277" i="1"/>
  <c r="B194" i="1" s="1"/>
  <c r="L233" i="1"/>
  <c r="L279" i="1"/>
  <c r="F247" i="1"/>
  <c r="F286" i="1"/>
  <c r="F203" i="1" s="1"/>
  <c r="T219" i="1"/>
  <c r="T272" i="1"/>
  <c r="T189" i="1" s="1"/>
  <c r="Y223" i="1"/>
  <c r="Y274" i="1"/>
  <c r="Y191" i="1" s="1"/>
  <c r="S245" i="1"/>
  <c r="S285" i="1"/>
  <c r="S202" i="1" s="1"/>
  <c r="X229" i="1"/>
  <c r="X277" i="1"/>
  <c r="X194" i="1" s="1"/>
  <c r="Y245" i="1"/>
  <c r="Y285" i="1"/>
  <c r="Y202" i="1" s="1"/>
  <c r="R251" i="1"/>
  <c r="R288" i="1"/>
  <c r="R205" i="1" s="1"/>
  <c r="E229" i="1"/>
  <c r="E277" i="1"/>
  <c r="K227" i="1"/>
  <c r="K276" i="1"/>
  <c r="R237" i="1"/>
  <c r="R281" i="1"/>
  <c r="R198" i="1" s="1"/>
  <c r="Z251" i="1"/>
  <c r="Z288" i="1"/>
  <c r="Z205" i="1" s="1"/>
  <c r="K223" i="1"/>
  <c r="K274" i="1"/>
  <c r="C245" i="1"/>
  <c r="C285" i="1"/>
  <c r="C202" i="1" s="1"/>
  <c r="I237" i="1"/>
  <c r="I281" i="1"/>
  <c r="I198" i="1" s="1"/>
  <c r="B237" i="1"/>
  <c r="B281" i="1"/>
  <c r="B198" i="1" s="1"/>
  <c r="R221" i="1"/>
  <c r="R273" i="1"/>
  <c r="R190" i="1" s="1"/>
  <c r="L235" i="1"/>
  <c r="L280" i="1"/>
  <c r="Q239" i="1"/>
  <c r="Q282" i="1"/>
  <c r="Q199" i="1" s="1"/>
  <c r="T227" i="1"/>
  <c r="T276" i="1"/>
  <c r="T193" i="1" s="1"/>
  <c r="AA245" i="1"/>
  <c r="AA285" i="1"/>
  <c r="AA202" i="1" s="1"/>
  <c r="Z227" i="1"/>
  <c r="Z276" i="1"/>
  <c r="Z193" i="1" s="1"/>
  <c r="C239" i="1"/>
  <c r="C282" i="1"/>
  <c r="C199" i="1" s="1"/>
  <c r="M243" i="1"/>
  <c r="M284" i="1"/>
  <c r="M201" i="1" s="1"/>
  <c r="D239" i="1"/>
  <c r="D282" i="1"/>
  <c r="I245" i="1"/>
  <c r="I285" i="1"/>
  <c r="I202" i="1" s="1"/>
  <c r="B245" i="1"/>
  <c r="B285" i="1"/>
  <c r="B202" i="1" s="1"/>
  <c r="P237" i="1"/>
  <c r="P281" i="1"/>
  <c r="P198" i="1" s="1"/>
  <c r="L243" i="1"/>
  <c r="L284" i="1"/>
  <c r="Q247" i="1"/>
  <c r="Q286" i="1"/>
  <c r="Q203" i="1" s="1"/>
  <c r="T235" i="1"/>
  <c r="T280" i="1"/>
  <c r="T197" i="1" s="1"/>
  <c r="P253" i="1"/>
  <c r="P289" i="1"/>
  <c r="P206" i="1" s="1"/>
  <c r="X223" i="1"/>
  <c r="X274" i="1"/>
  <c r="X191" i="1" s="1"/>
  <c r="C247" i="1"/>
  <c r="C286" i="1"/>
  <c r="C203" i="1" s="1"/>
  <c r="Q219" i="1"/>
  <c r="Q272" i="1"/>
  <c r="Q189" i="1" s="1"/>
  <c r="D247" i="1"/>
  <c r="D286" i="1"/>
  <c r="R219" i="1"/>
  <c r="R272" i="1"/>
  <c r="R189" i="1" s="1"/>
  <c r="B253" i="1"/>
  <c r="B289" i="1"/>
  <c r="B206" i="1" s="1"/>
  <c r="Q227" i="1"/>
  <c r="Q276" i="1"/>
  <c r="Q193" i="1" s="1"/>
  <c r="J239" i="1"/>
  <c r="J282" i="1"/>
  <c r="J199" i="1" s="1"/>
  <c r="R229" i="1"/>
  <c r="R277" i="1"/>
  <c r="R194" i="1" s="1"/>
  <c r="R231" i="1"/>
  <c r="R278" i="1"/>
  <c r="R195" i="1" s="1"/>
  <c r="Z243" i="1"/>
  <c r="Z284" i="1"/>
  <c r="Z201" i="1" s="1"/>
  <c r="K247" i="1"/>
  <c r="K286" i="1"/>
  <c r="M221" i="1"/>
  <c r="M273" i="1"/>
  <c r="M190" i="1" s="1"/>
  <c r="M239" i="1"/>
  <c r="M282" i="1"/>
  <c r="M199" i="1" s="1"/>
  <c r="J247" i="1"/>
  <c r="J286" i="1"/>
  <c r="J203" i="1" s="1"/>
  <c r="Z229" i="1"/>
  <c r="Z277" i="1"/>
  <c r="Z194" i="1" s="1"/>
  <c r="Y235" i="1"/>
  <c r="Y280" i="1"/>
  <c r="Y197" i="1" s="1"/>
  <c r="W253" i="1"/>
  <c r="W289" i="1"/>
  <c r="W206" i="1" s="1"/>
  <c r="W225" i="1"/>
  <c r="W275" i="1"/>
  <c r="W192" i="1" s="1"/>
  <c r="W241" i="1"/>
  <c r="W283" i="1"/>
  <c r="W200" i="1" s="1"/>
  <c r="W235" i="1"/>
  <c r="W280" i="1"/>
  <c r="W197" i="1" s="1"/>
  <c r="W247" i="1"/>
  <c r="W286" i="1"/>
  <c r="W203" i="1" s="1"/>
  <c r="J255" i="1"/>
  <c r="J290" i="1"/>
  <c r="J207" i="1" s="1"/>
  <c r="F257" i="1"/>
  <c r="F291" i="1"/>
  <c r="F208" i="1" s="1"/>
  <c r="W259" i="1"/>
  <c r="W292" i="1"/>
  <c r="W209" i="1" s="1"/>
  <c r="J259" i="1"/>
  <c r="J292" i="1"/>
  <c r="J209" i="1" s="1"/>
  <c r="S257" i="1"/>
  <c r="S291" i="1"/>
  <c r="S208" i="1" s="1"/>
  <c r="P259" i="1"/>
  <c r="P292" i="1"/>
  <c r="P209" i="1" s="1"/>
  <c r="C257" i="1"/>
  <c r="C291" i="1"/>
  <c r="C208" i="1" s="1"/>
  <c r="X259" i="1"/>
  <c r="X292" i="1"/>
  <c r="X209" i="1" s="1"/>
  <c r="F263" i="1"/>
  <c r="F294" i="1"/>
  <c r="F211" i="1" s="1"/>
  <c r="E259" i="1"/>
  <c r="E292" i="1"/>
  <c r="Q255" i="1"/>
  <c r="Q290" i="1"/>
  <c r="Q207" i="1" s="1"/>
  <c r="B261" i="1"/>
  <c r="B293" i="1"/>
  <c r="B210" i="1" s="1"/>
  <c r="R259" i="1"/>
  <c r="R292" i="1"/>
  <c r="R209" i="1" s="1"/>
  <c r="K261" i="1"/>
  <c r="K293" i="1"/>
  <c r="D257" i="1"/>
  <c r="D291" i="1"/>
  <c r="Q257" i="1"/>
  <c r="Q291" i="1"/>
  <c r="Q208" i="1" s="1"/>
  <c r="C255" i="1"/>
  <c r="C290" i="1"/>
  <c r="C207" i="1" s="1"/>
  <c r="Y255" i="1"/>
  <c r="Y290" i="1"/>
  <c r="Y207" i="1" s="1"/>
  <c r="W255" i="1"/>
  <c r="W290" i="1"/>
  <c r="W207" i="1" s="1"/>
  <c r="F249" i="1"/>
  <c r="F287" i="1"/>
  <c r="F204" i="1" s="1"/>
  <c r="S247" i="1"/>
  <c r="S286" i="1"/>
  <c r="S203" i="1" s="1"/>
  <c r="M229" i="1"/>
  <c r="M277" i="1"/>
  <c r="M194" i="1" s="1"/>
  <c r="F229" i="1"/>
  <c r="F277" i="1"/>
  <c r="F194" i="1" s="1"/>
  <c r="M247" i="1"/>
  <c r="M286" i="1"/>
  <c r="M203" i="1" s="1"/>
  <c r="K229" i="1"/>
  <c r="K277" i="1"/>
  <c r="P233" i="1"/>
  <c r="P279" i="1"/>
  <c r="P196" i="1" s="1"/>
  <c r="P235" i="1"/>
  <c r="P280" i="1"/>
  <c r="P197" i="1" s="1"/>
  <c r="Q251" i="1"/>
  <c r="Q288" i="1"/>
  <c r="Q205" i="1" s="1"/>
  <c r="X247" i="1"/>
  <c r="X286" i="1"/>
  <c r="X203" i="1" s="1"/>
  <c r="J225" i="1"/>
  <c r="J275" i="1"/>
  <c r="J192" i="1" s="1"/>
  <c r="F219" i="1"/>
  <c r="F272" i="1"/>
  <c r="F189" i="1" s="1"/>
  <c r="M237" i="1"/>
  <c r="M281" i="1"/>
  <c r="M198" i="1" s="1"/>
  <c r="F237" i="1"/>
  <c r="F281" i="1"/>
  <c r="F198" i="1" s="1"/>
  <c r="S223" i="1"/>
  <c r="S274" i="1"/>
  <c r="S191" i="1" s="1"/>
  <c r="K237" i="1"/>
  <c r="K281" i="1"/>
  <c r="P241" i="1"/>
  <c r="P283" i="1"/>
  <c r="P200" i="1" s="1"/>
  <c r="Z245" i="1"/>
  <c r="Z285" i="1"/>
  <c r="Z202" i="1" s="1"/>
  <c r="X235" i="1"/>
  <c r="X280" i="1"/>
  <c r="X197" i="1" s="1"/>
  <c r="Y229" i="1"/>
  <c r="Y277" i="1"/>
  <c r="Y194" i="1" s="1"/>
  <c r="B241" i="1"/>
  <c r="B283" i="1"/>
  <c r="B200" i="1" s="1"/>
  <c r="L245" i="1"/>
  <c r="L285" i="1"/>
  <c r="C241" i="1"/>
  <c r="C283" i="1"/>
  <c r="C200" i="1" s="1"/>
  <c r="M245" i="1"/>
  <c r="M285" i="1"/>
  <c r="M202" i="1" s="1"/>
  <c r="F245" i="1"/>
  <c r="F285" i="1"/>
  <c r="F202" i="1" s="1"/>
  <c r="S239" i="1"/>
  <c r="S282" i="1"/>
  <c r="S199" i="1" s="1"/>
  <c r="I233" i="1"/>
  <c r="I279" i="1"/>
  <c r="I196" i="1" s="1"/>
  <c r="S235" i="1"/>
  <c r="S280" i="1"/>
  <c r="S197" i="1" s="1"/>
  <c r="Z253" i="1"/>
  <c r="Z289" i="1"/>
  <c r="Z206" i="1" s="1"/>
  <c r="AA229" i="1"/>
  <c r="AA277" i="1"/>
  <c r="AA194" i="1" s="1"/>
  <c r="Z233" i="1"/>
  <c r="Z279" i="1"/>
  <c r="Z196" i="1" s="1"/>
  <c r="E235" i="1"/>
  <c r="E280" i="1"/>
  <c r="L253" i="1"/>
  <c r="L289" i="1"/>
  <c r="F235" i="1"/>
  <c r="F280" i="1"/>
  <c r="F197" i="1" s="1"/>
  <c r="M253" i="1"/>
  <c r="M289" i="1"/>
  <c r="M206" i="1" s="1"/>
  <c r="D241" i="1"/>
  <c r="D283" i="1"/>
  <c r="I247" i="1"/>
  <c r="I286" i="1"/>
  <c r="I203" i="1" s="1"/>
  <c r="L227" i="1"/>
  <c r="L276" i="1"/>
  <c r="R243" i="1"/>
  <c r="R284" i="1"/>
  <c r="R201" i="1" s="1"/>
  <c r="AA235" i="1"/>
  <c r="AA280" i="1"/>
  <c r="AA197" i="1" s="1"/>
  <c r="Y225" i="1"/>
  <c r="Y275" i="1"/>
  <c r="Y192" i="1" s="1"/>
  <c r="Z241" i="1"/>
  <c r="Z283" i="1"/>
  <c r="Z200" i="1" s="1"/>
  <c r="Z223" i="1"/>
  <c r="Z274" i="1"/>
  <c r="Z191" i="1" s="1"/>
  <c r="X231" i="1"/>
  <c r="X278" i="1"/>
  <c r="X195" i="1" s="1"/>
  <c r="J235" i="1"/>
  <c r="J280" i="1"/>
  <c r="J197" i="1" s="1"/>
  <c r="J253" i="1"/>
  <c r="J289" i="1"/>
  <c r="J206" i="1" s="1"/>
  <c r="T251" i="1"/>
  <c r="T288" i="1"/>
  <c r="T205" i="1" s="1"/>
  <c r="B247" i="1"/>
  <c r="B286" i="1"/>
  <c r="B203" i="1" s="1"/>
  <c r="M235" i="1"/>
  <c r="M280" i="1"/>
  <c r="M197" i="1" s="1"/>
  <c r="D231" i="1"/>
  <c r="D278" i="1"/>
  <c r="K249" i="1"/>
  <c r="K287" i="1"/>
  <c r="D249" i="1"/>
  <c r="D287" i="1"/>
  <c r="T245" i="1"/>
  <c r="T285" i="1"/>
  <c r="T202" i="1" s="1"/>
  <c r="I249" i="1"/>
  <c r="I287" i="1"/>
  <c r="I204" i="1" s="1"/>
  <c r="S251" i="1"/>
  <c r="S288" i="1"/>
  <c r="S205" i="1" s="1"/>
  <c r="Q241" i="1"/>
  <c r="Q283" i="1"/>
  <c r="Q200" i="1" s="1"/>
  <c r="AA223" i="1"/>
  <c r="AA274" i="1"/>
  <c r="AA191" i="1" s="1"/>
  <c r="Y253" i="1"/>
  <c r="Y289" i="1"/>
  <c r="Y206" i="1" s="1"/>
  <c r="E251" i="1"/>
  <c r="E288" i="1"/>
  <c r="R225" i="1"/>
  <c r="R275" i="1"/>
  <c r="R192" i="1" s="1"/>
  <c r="F251" i="1"/>
  <c r="F288" i="1"/>
  <c r="F205" i="1" s="1"/>
  <c r="S225" i="1"/>
  <c r="S275" i="1"/>
  <c r="S192" i="1" s="1"/>
  <c r="M223" i="1"/>
  <c r="M274" i="1"/>
  <c r="M191" i="1" s="1"/>
  <c r="D235" i="1"/>
  <c r="D280" i="1"/>
  <c r="T223" i="1"/>
  <c r="T274" i="1"/>
  <c r="T191" i="1" s="1"/>
  <c r="Y239" i="1"/>
  <c r="Y282" i="1"/>
  <c r="Y199" i="1" s="1"/>
  <c r="Q249" i="1"/>
  <c r="Q287" i="1"/>
  <c r="Q204" i="1" s="1"/>
  <c r="Y219" i="1"/>
  <c r="Y272" i="1"/>
  <c r="Y189" i="1" s="1"/>
  <c r="Z235" i="1"/>
  <c r="Z280" i="1"/>
  <c r="Z197" i="1" s="1"/>
  <c r="I227" i="1"/>
  <c r="I276" i="1"/>
  <c r="I193" i="1" s="1"/>
  <c r="R241" i="1"/>
  <c r="R283" i="1"/>
  <c r="R200" i="1" s="1"/>
  <c r="J227" i="1"/>
  <c r="J276" i="1"/>
  <c r="J193" i="1" s="1"/>
  <c r="S241" i="1"/>
  <c r="S283" i="1"/>
  <c r="S200" i="1" s="1"/>
  <c r="K219" i="1"/>
  <c r="K272" i="1"/>
  <c r="C221" i="1"/>
  <c r="C273" i="1"/>
  <c r="C190" i="1" s="1"/>
  <c r="L251" i="1"/>
  <c r="L288" i="1"/>
  <c r="T241" i="1"/>
  <c r="T283" i="1"/>
  <c r="T200" i="1" s="1"/>
  <c r="T243" i="1"/>
  <c r="T284" i="1"/>
  <c r="T201" i="1" s="1"/>
  <c r="F231" i="1"/>
  <c r="F278" i="1"/>
  <c r="F195" i="1" s="1"/>
  <c r="S231" i="1"/>
  <c r="S278" i="1"/>
  <c r="S195" i="1" s="1"/>
  <c r="L247" i="1"/>
  <c r="L286" i="1"/>
  <c r="S219" i="1"/>
  <c r="S272" i="1"/>
  <c r="S189" i="1" s="1"/>
  <c r="P231" i="1"/>
  <c r="P278" i="1"/>
  <c r="P195" i="1" s="1"/>
  <c r="P227" i="1"/>
  <c r="P276" i="1"/>
  <c r="P193" i="1" s="1"/>
  <c r="AA247" i="1"/>
  <c r="AA286" i="1"/>
  <c r="AA203" i="1" s="1"/>
  <c r="W231" i="1"/>
  <c r="W278" i="1"/>
  <c r="W195" i="1" s="1"/>
  <c r="W233" i="1"/>
  <c r="W279" i="1"/>
  <c r="W196" i="1" s="1"/>
  <c r="W227" i="1"/>
  <c r="W276" i="1"/>
  <c r="W193" i="1" s="1"/>
  <c r="W237" i="1"/>
  <c r="W281" i="1"/>
  <c r="W198" i="1" s="1"/>
  <c r="B263" i="1"/>
  <c r="B294" i="1"/>
  <c r="B211" i="1" s="1"/>
  <c r="D263" i="1"/>
  <c r="D294" i="1"/>
  <c r="S263" i="1"/>
  <c r="S294" i="1"/>
  <c r="S211" i="1" s="1"/>
  <c r="E263" i="1"/>
  <c r="E294" i="1"/>
  <c r="AA263" i="1"/>
  <c r="AA294" i="1"/>
  <c r="AA211" i="1" s="1"/>
  <c r="R261" i="1"/>
  <c r="R293" i="1"/>
  <c r="R210" i="1" s="1"/>
  <c r="K259" i="1"/>
  <c r="K292" i="1"/>
  <c r="B219" i="1"/>
  <c r="L255" i="1"/>
  <c r="L290" i="1"/>
  <c r="T257" i="1"/>
  <c r="T291" i="1"/>
  <c r="T208" i="1" s="1"/>
  <c r="AA255" i="1"/>
  <c r="AA290" i="1"/>
  <c r="AA207" i="1" s="1"/>
  <c r="K263" i="1"/>
  <c r="K294" i="1"/>
  <c r="M255" i="1"/>
  <c r="M290" i="1"/>
  <c r="M207" i="1" s="1"/>
  <c r="R255" i="1"/>
  <c r="R290" i="1"/>
  <c r="R207" i="1" s="1"/>
  <c r="P263" i="1"/>
  <c r="P294" i="1"/>
  <c r="P211" i="1" s="1"/>
  <c r="C259" i="1"/>
  <c r="C292" i="1"/>
  <c r="C209" i="1" s="1"/>
  <c r="R263" i="1"/>
  <c r="R294" i="1"/>
  <c r="R211" i="1" s="1"/>
  <c r="X263" i="1"/>
  <c r="X294" i="1"/>
  <c r="X211" i="1" s="1"/>
  <c r="C261" i="1"/>
  <c r="C293" i="1"/>
  <c r="C210" i="1" s="1"/>
  <c r="Z263" i="1"/>
  <c r="Z294" i="1"/>
  <c r="Z211" i="1" s="1"/>
  <c r="F261" i="1"/>
  <c r="F293" i="1"/>
  <c r="F210" i="1" s="1"/>
  <c r="R257" i="1"/>
  <c r="R291" i="1"/>
  <c r="R208" i="1" s="1"/>
  <c r="S259" i="1"/>
  <c r="S292" i="1"/>
  <c r="S209" i="1" s="1"/>
  <c r="F259" i="1"/>
  <c r="F292" i="1"/>
  <c r="F209" i="1" s="1"/>
  <c r="AA259" i="1"/>
  <c r="AA292" i="1"/>
  <c r="AA209" i="1" s="1"/>
  <c r="L259" i="1"/>
  <c r="L292" i="1"/>
  <c r="L261" i="1"/>
  <c r="L293" i="1"/>
  <c r="Q261" i="1"/>
  <c r="Q293" i="1"/>
  <c r="Q210" i="1" s="1"/>
  <c r="I257" i="1"/>
  <c r="I291" i="1"/>
  <c r="I208" i="1" s="1"/>
  <c r="AA261" i="1"/>
  <c r="AA293" i="1"/>
  <c r="AA210" i="1" s="1"/>
  <c r="D255" i="1"/>
  <c r="D290" i="1"/>
  <c r="S255" i="1"/>
  <c r="S290" i="1"/>
  <c r="S207" i="1" s="1"/>
  <c r="D219" i="1"/>
  <c r="D272" i="1"/>
  <c r="L229" i="1"/>
  <c r="L277" i="1"/>
  <c r="C225" i="1"/>
  <c r="C275" i="1"/>
  <c r="C192" i="1" s="1"/>
  <c r="J243" i="1"/>
  <c r="J284" i="1"/>
  <c r="J201" i="1" s="1"/>
  <c r="C243" i="1"/>
  <c r="C284" i="1"/>
  <c r="C201" i="1" s="1"/>
  <c r="R233" i="1"/>
  <c r="R279" i="1"/>
  <c r="R196" i="1" s="1"/>
  <c r="M241" i="1"/>
  <c r="M283" i="1"/>
  <c r="M200" i="1" s="1"/>
  <c r="R245" i="1"/>
  <c r="R285" i="1"/>
  <c r="R202" i="1" s="1"/>
  <c r="R247" i="1"/>
  <c r="R286" i="1"/>
  <c r="R203" i="1" s="1"/>
  <c r="Y243" i="1"/>
  <c r="Y284" i="1"/>
  <c r="Y201" i="1" s="1"/>
  <c r="E219" i="1"/>
  <c r="E272" i="1"/>
  <c r="L237" i="1"/>
  <c r="L281" i="1"/>
  <c r="C233" i="1"/>
  <c r="C279" i="1"/>
  <c r="C196" i="1" s="1"/>
  <c r="J251" i="1"/>
  <c r="J288" i="1"/>
  <c r="J205" i="1" s="1"/>
  <c r="C251" i="1"/>
  <c r="C288" i="1"/>
  <c r="C205" i="1" s="1"/>
  <c r="R249" i="1"/>
  <c r="R287" i="1"/>
  <c r="R204" i="1" s="1"/>
  <c r="M249" i="1"/>
  <c r="M287" i="1"/>
  <c r="M204" i="1" s="1"/>
  <c r="R253" i="1"/>
  <c r="R289" i="1"/>
  <c r="R206" i="1" s="1"/>
  <c r="S229" i="1"/>
  <c r="S277" i="1"/>
  <c r="S194" i="1" s="1"/>
  <c r="Z247" i="1"/>
  <c r="Z286" i="1"/>
  <c r="Z203" i="1" s="1"/>
  <c r="AA241" i="1"/>
  <c r="AA283" i="1"/>
  <c r="AA200" i="1" s="1"/>
  <c r="D253" i="1"/>
  <c r="D289" i="1"/>
  <c r="P229" i="1"/>
  <c r="P277" i="1"/>
  <c r="P194" i="1" s="1"/>
  <c r="E253" i="1"/>
  <c r="E289" i="1"/>
  <c r="Q229" i="1"/>
  <c r="Q277" i="1"/>
  <c r="Q194" i="1" s="1"/>
  <c r="L225" i="1"/>
  <c r="L275" i="1"/>
  <c r="C237" i="1"/>
  <c r="C281" i="1"/>
  <c r="C198" i="1" s="1"/>
  <c r="K245" i="1"/>
  <c r="K285" i="1"/>
  <c r="P249" i="1"/>
  <c r="P287" i="1"/>
  <c r="P204" i="1" s="1"/>
  <c r="Q225" i="1"/>
  <c r="Q275" i="1"/>
  <c r="Q192" i="1" s="1"/>
  <c r="X243" i="1"/>
  <c r="X284" i="1"/>
  <c r="X201" i="1" s="1"/>
  <c r="Y237" i="1"/>
  <c r="Y281" i="1"/>
  <c r="Y198" i="1" s="1"/>
  <c r="B249" i="1"/>
  <c r="B287" i="1"/>
  <c r="B204" i="1" s="1"/>
  <c r="P221" i="1"/>
  <c r="P273" i="1"/>
  <c r="P190" i="1" s="1"/>
  <c r="C249" i="1"/>
  <c r="C287" i="1"/>
  <c r="C204" i="1" s="1"/>
  <c r="Q221" i="1"/>
  <c r="Q273" i="1"/>
  <c r="Q190" i="1" s="1"/>
  <c r="F253" i="1"/>
  <c r="F289" i="1"/>
  <c r="F206" i="1" s="1"/>
  <c r="T229" i="1"/>
  <c r="T277" i="1"/>
  <c r="T194" i="1" s="1"/>
  <c r="I241" i="1"/>
  <c r="I283" i="1"/>
  <c r="I200" i="1" s="1"/>
  <c r="Q231" i="1"/>
  <c r="Q278" i="1"/>
  <c r="Q195" i="1" s="1"/>
  <c r="X249" i="1"/>
  <c r="X287" i="1"/>
  <c r="X204" i="1" s="1"/>
  <c r="AA237" i="1"/>
  <c r="AA281" i="1"/>
  <c r="AA198" i="1" s="1"/>
  <c r="Q253" i="1"/>
  <c r="Q289" i="1"/>
  <c r="Q206" i="1" s="1"/>
  <c r="Y249" i="1"/>
  <c r="Y287" i="1"/>
  <c r="Y204" i="1" s="1"/>
  <c r="D229" i="1"/>
  <c r="D277" i="1"/>
  <c r="F221" i="1"/>
  <c r="F273" i="1"/>
  <c r="F190" i="1" s="1"/>
  <c r="Q243" i="1"/>
  <c r="Q284" i="1"/>
  <c r="Q201" i="1" s="1"/>
  <c r="Z231" i="1"/>
  <c r="Z278" i="1"/>
  <c r="Z195" i="1" s="1"/>
  <c r="C231" i="1"/>
  <c r="C278" i="1"/>
  <c r="C195" i="1" s="1"/>
  <c r="J249" i="1"/>
  <c r="J287" i="1"/>
  <c r="J204" i="1" s="1"/>
  <c r="F243" i="1"/>
  <c r="F284" i="1"/>
  <c r="F201" i="1" s="1"/>
  <c r="R235" i="1"/>
  <c r="R280" i="1"/>
  <c r="R197" i="1" s="1"/>
  <c r="J229" i="1"/>
  <c r="J277" i="1"/>
  <c r="J194" i="1" s="1"/>
  <c r="F239" i="1"/>
  <c r="F282" i="1"/>
  <c r="F199" i="1" s="1"/>
  <c r="S233" i="1"/>
  <c r="S279" i="1"/>
  <c r="S196" i="1" s="1"/>
  <c r="Y231" i="1"/>
  <c r="Y278" i="1"/>
  <c r="Y195" i="1" s="1"/>
  <c r="S253" i="1"/>
  <c r="S289" i="1"/>
  <c r="S206" i="1" s="1"/>
  <c r="X237" i="1"/>
  <c r="X281" i="1"/>
  <c r="X198" i="1" s="1"/>
  <c r="F223" i="1"/>
  <c r="F274" i="1"/>
  <c r="F191" i="1" s="1"/>
  <c r="I272" i="1"/>
  <c r="I189" i="1" s="1"/>
  <c r="B223" i="1"/>
  <c r="B274" i="1"/>
  <c r="B191" i="1" s="1"/>
  <c r="J219" i="1"/>
  <c r="J272" i="1"/>
  <c r="J189" i="1" s="1"/>
  <c r="C219" i="1"/>
  <c r="C272" i="1"/>
  <c r="C189" i="1" s="1"/>
  <c r="J237" i="1"/>
  <c r="J281" i="1"/>
  <c r="J198" i="1" s="1"/>
  <c r="D251" i="1"/>
  <c r="D288" i="1"/>
  <c r="S249" i="1"/>
  <c r="S287" i="1"/>
  <c r="S204" i="1" s="1"/>
  <c r="AA251" i="1"/>
  <c r="AA288" i="1"/>
  <c r="AA205" i="1" s="1"/>
  <c r="Y241" i="1"/>
  <c r="Y283" i="1"/>
  <c r="Y200" i="1" s="1"/>
  <c r="AA231" i="1"/>
  <c r="AA278" i="1"/>
  <c r="AA195" i="1" s="1"/>
  <c r="D221" i="1"/>
  <c r="D273" i="1"/>
  <c r="K239" i="1"/>
  <c r="K282" i="1"/>
  <c r="E221" i="1"/>
  <c r="E273" i="1"/>
  <c r="L239" i="1"/>
  <c r="L282" i="1"/>
  <c r="C227" i="1"/>
  <c r="C276" i="1"/>
  <c r="C193" i="1" s="1"/>
  <c r="M231" i="1"/>
  <c r="M278" i="1"/>
  <c r="M195" i="1" s="1"/>
  <c r="D243" i="1"/>
  <c r="D284" i="1"/>
  <c r="P219" i="1"/>
  <c r="P272" i="1"/>
  <c r="P189" i="1" s="1"/>
  <c r="Z221" i="1"/>
  <c r="Z273" i="1"/>
  <c r="Z190" i="1" s="1"/>
  <c r="Y227" i="1"/>
  <c r="Y276" i="1"/>
  <c r="Y193" i="1" s="1"/>
  <c r="F241" i="1"/>
  <c r="F283" i="1"/>
  <c r="F200" i="1" s="1"/>
  <c r="E233" i="1"/>
  <c r="E279" i="1"/>
  <c r="T231" i="1"/>
  <c r="T278" i="1"/>
  <c r="T195" i="1" s="1"/>
  <c r="B239" i="1"/>
  <c r="B282" i="1"/>
  <c r="B199" i="1" s="1"/>
  <c r="P225" i="1"/>
  <c r="P275" i="1"/>
  <c r="P192" i="1" s="1"/>
  <c r="R239" i="1"/>
  <c r="R282" i="1"/>
  <c r="R199" i="1" s="1"/>
  <c r="X239" i="1"/>
  <c r="X282" i="1"/>
  <c r="X199" i="1" s="1"/>
  <c r="W239" i="1"/>
  <c r="W282" i="1"/>
  <c r="W199" i="1" s="1"/>
  <c r="W219" i="1"/>
  <c r="W272" i="1"/>
  <c r="W189" i="1" s="1"/>
  <c r="W229" i="1"/>
  <c r="W277" i="1"/>
  <c r="W194" i="1" s="1"/>
  <c r="W243" i="1"/>
  <c r="W284" i="1"/>
  <c r="W201" i="1" s="1"/>
  <c r="E255" i="1"/>
  <c r="E290" i="1"/>
  <c r="P255" i="1"/>
  <c r="P290" i="1"/>
  <c r="P207" i="1" s="1"/>
  <c r="E257" i="1"/>
  <c r="E291" i="1"/>
  <c r="X255" i="1"/>
  <c r="X290" i="1"/>
  <c r="X207" i="1" s="1"/>
  <c r="Z255" i="1"/>
  <c r="Z290" i="1"/>
  <c r="Z207" i="1" s="1"/>
  <c r="P257" i="1"/>
  <c r="P291" i="1"/>
  <c r="P208" i="1" s="1"/>
  <c r="F255" i="1"/>
  <c r="F290" i="1"/>
  <c r="F207" i="1" s="1"/>
  <c r="W263" i="1"/>
  <c r="W294" i="1"/>
  <c r="W211" i="1" s="1"/>
  <c r="T255" i="1"/>
  <c r="T290" i="1"/>
  <c r="T207" i="1" s="1"/>
  <c r="L257" i="1"/>
  <c r="L291" i="1"/>
  <c r="T263" i="1"/>
  <c r="T294" i="1"/>
  <c r="T211" i="1" s="1"/>
  <c r="Q263" i="1"/>
  <c r="Q294" i="1"/>
  <c r="Q211" i="1" s="1"/>
  <c r="M261" i="1"/>
  <c r="M293" i="1"/>
  <c r="M210" i="1" s="1"/>
  <c r="J257" i="1"/>
  <c r="J291" i="1"/>
  <c r="J208" i="1" s="1"/>
  <c r="S261" i="1"/>
  <c r="S293" i="1"/>
  <c r="S210" i="1" s="1"/>
  <c r="P261" i="1"/>
  <c r="P293" i="1"/>
  <c r="P210" i="1" s="1"/>
  <c r="I261" i="1"/>
  <c r="I293" i="1"/>
  <c r="I210" i="1" s="1"/>
  <c r="X261" i="1"/>
  <c r="X293" i="1"/>
  <c r="X210" i="1" s="1"/>
  <c r="B225" i="1"/>
  <c r="B275" i="1"/>
  <c r="B192" i="1" s="1"/>
  <c r="I243" i="1"/>
  <c r="I284" i="1"/>
  <c r="I201" i="1" s="1"/>
  <c r="E237" i="1"/>
  <c r="E281" i="1"/>
  <c r="P223" i="1"/>
  <c r="P274" i="1"/>
  <c r="P191" i="1" s="1"/>
  <c r="I223" i="1"/>
  <c r="I274" i="1"/>
  <c r="I191" i="1" s="1"/>
  <c r="B231" i="1"/>
  <c r="B278" i="1"/>
  <c r="B195" i="1" s="1"/>
  <c r="S221" i="1"/>
  <c r="S273" i="1"/>
  <c r="S190" i="1" s="1"/>
  <c r="X225" i="1"/>
  <c r="X275" i="1"/>
  <c r="X192" i="1" s="1"/>
  <c r="X227" i="1"/>
  <c r="X276" i="1"/>
  <c r="X193" i="1" s="1"/>
  <c r="Y221" i="1"/>
  <c r="Y273" i="1"/>
  <c r="Y190" i="1" s="1"/>
  <c r="B233" i="1"/>
  <c r="B279" i="1"/>
  <c r="B196" i="1" s="1"/>
  <c r="I251" i="1"/>
  <c r="I288" i="1"/>
  <c r="I205" i="1" s="1"/>
  <c r="E245" i="1"/>
  <c r="E285" i="1"/>
  <c r="P239" i="1"/>
  <c r="P282" i="1"/>
  <c r="P199" i="1" s="1"/>
  <c r="I231" i="1"/>
  <c r="I278" i="1"/>
  <c r="I195" i="1" s="1"/>
  <c r="E241" i="1"/>
  <c r="E283" i="1"/>
  <c r="Q237" i="1"/>
  <c r="Q281" i="1"/>
  <c r="Q198" i="1" s="1"/>
  <c r="AA219" i="1"/>
  <c r="AA272" i="1"/>
  <c r="AA189" i="1" s="1"/>
  <c r="P243" i="1"/>
  <c r="P284" i="1"/>
  <c r="P201" i="1" s="1"/>
  <c r="Z225" i="1"/>
  <c r="Z275" i="1"/>
  <c r="Z192" i="1" s="1"/>
  <c r="D227" i="1"/>
  <c r="D276" i="1"/>
  <c r="M219" i="1"/>
  <c r="M272" i="1"/>
  <c r="M189" i="1" s="1"/>
  <c r="C229" i="1"/>
  <c r="C277" i="1"/>
  <c r="C194" i="1" s="1"/>
  <c r="I221" i="1"/>
  <c r="I273" i="1"/>
  <c r="I190" i="1" s="1"/>
  <c r="B221" i="1"/>
  <c r="B273" i="1"/>
  <c r="B190" i="1" s="1"/>
  <c r="I239" i="1"/>
  <c r="I282" i="1"/>
  <c r="I199" i="1" s="1"/>
  <c r="C253" i="1"/>
  <c r="C289" i="1"/>
  <c r="C206" i="1" s="1"/>
  <c r="R227" i="1"/>
  <c r="R276" i="1"/>
  <c r="R193" i="1" s="1"/>
  <c r="AA227" i="1"/>
  <c r="AA276" i="1"/>
  <c r="AA193" i="1" s="1"/>
  <c r="S237" i="1"/>
  <c r="S281" i="1"/>
  <c r="S198" i="1" s="1"/>
  <c r="T253" i="1"/>
  <c r="T289" i="1"/>
  <c r="T206" i="1" s="1"/>
  <c r="AA249" i="1"/>
  <c r="AA287" i="1"/>
  <c r="AA204" i="1" s="1"/>
  <c r="M227" i="1"/>
  <c r="M276" i="1"/>
  <c r="M193" i="1" s="1"/>
  <c r="P245" i="1"/>
  <c r="P285" i="1"/>
  <c r="P202" i="1" s="1"/>
  <c r="I229" i="1"/>
  <c r="I277" i="1"/>
  <c r="I194" i="1" s="1"/>
  <c r="Q245" i="1"/>
  <c r="Q285" i="1"/>
  <c r="Q202" i="1" s="1"/>
  <c r="J221" i="1"/>
  <c r="J273" i="1"/>
  <c r="J190" i="1" s="1"/>
  <c r="E225" i="1"/>
  <c r="E275" i="1"/>
  <c r="K253" i="1"/>
  <c r="K289" i="1"/>
  <c r="S243" i="1"/>
  <c r="S284" i="1"/>
  <c r="S201" i="1" s="1"/>
  <c r="Q233" i="1"/>
  <c r="Q279" i="1"/>
  <c r="Q196" i="1" s="1"/>
  <c r="X251" i="1"/>
  <c r="X288" i="1"/>
  <c r="X205" i="1" s="1"/>
  <c r="Z219" i="1"/>
  <c r="Z272" i="1"/>
  <c r="Z189" i="1" s="1"/>
  <c r="AA239" i="1"/>
  <c r="AA282" i="1"/>
  <c r="AA199" i="1" s="1"/>
  <c r="I235" i="1"/>
  <c r="I280" i="1"/>
  <c r="I197" i="1" s="1"/>
  <c r="E247" i="1"/>
  <c r="E286" i="1"/>
  <c r="M233" i="1"/>
  <c r="M279" i="1"/>
  <c r="M196" i="1" s="1"/>
  <c r="AA225" i="1"/>
  <c r="AA275" i="1"/>
  <c r="AA192" i="1" s="1"/>
  <c r="E243" i="1"/>
  <c r="E284" i="1"/>
  <c r="Q235" i="1"/>
  <c r="Q280" i="1"/>
  <c r="Q197" i="1" s="1"/>
  <c r="L223" i="1"/>
  <c r="L274" i="1"/>
  <c r="E223" i="1"/>
  <c r="E274" i="1"/>
  <c r="L241" i="1"/>
  <c r="L283" i="1"/>
  <c r="J223" i="1"/>
  <c r="J274" i="1"/>
  <c r="J191" i="1" s="1"/>
  <c r="T225" i="1"/>
  <c r="T275" i="1"/>
  <c r="T192" i="1" s="1"/>
  <c r="AA243" i="1"/>
  <c r="AA284" i="1"/>
  <c r="AA201" i="1" s="1"/>
  <c r="Y233" i="1"/>
  <c r="Y279" i="1"/>
  <c r="Y196" i="1" s="1"/>
  <c r="Z249" i="1"/>
  <c r="Z287" i="1"/>
  <c r="Z204" i="1" s="1"/>
  <c r="F225" i="1"/>
  <c r="F275" i="1"/>
  <c r="F192" i="1" s="1"/>
  <c r="K231" i="1"/>
  <c r="K278" i="1"/>
  <c r="B227" i="1"/>
  <c r="B276" i="1"/>
  <c r="B193" i="1" s="1"/>
  <c r="L231" i="1"/>
  <c r="L278" i="1"/>
  <c r="E231" i="1"/>
  <c r="E278" i="1"/>
  <c r="L249" i="1"/>
  <c r="L287" i="1"/>
  <c r="J231" i="1"/>
  <c r="J278" i="1"/>
  <c r="J195" i="1" s="1"/>
  <c r="T233" i="1"/>
  <c r="T279" i="1"/>
  <c r="T196" i="1" s="1"/>
  <c r="R223" i="1"/>
  <c r="R274" i="1"/>
  <c r="R191" i="1" s="1"/>
  <c r="AA253" i="1"/>
  <c r="AA289" i="1"/>
  <c r="AA206" i="1" s="1"/>
  <c r="X245" i="1"/>
  <c r="X285" i="1"/>
  <c r="X202" i="1" s="1"/>
  <c r="F233" i="1"/>
  <c r="F279" i="1"/>
  <c r="F196" i="1" s="1"/>
  <c r="M251" i="1"/>
  <c r="M288" i="1"/>
  <c r="M205" i="1" s="1"/>
  <c r="B235" i="1"/>
  <c r="B280" i="1"/>
  <c r="B197" i="1" s="1"/>
  <c r="I253" i="1"/>
  <c r="I289" i="1"/>
  <c r="I206" i="1" s="1"/>
  <c r="E239" i="1"/>
  <c r="E282" i="1"/>
  <c r="J245" i="1"/>
  <c r="J285" i="1"/>
  <c r="J202" i="1" s="1"/>
  <c r="M225" i="1"/>
  <c r="M275" i="1"/>
  <c r="M192" i="1" s="1"/>
  <c r="T239" i="1"/>
  <c r="T282" i="1"/>
  <c r="T199" i="1" s="1"/>
  <c r="Y247" i="1"/>
  <c r="Y286" i="1"/>
  <c r="Y203" i="1" s="1"/>
  <c r="X253" i="1"/>
  <c r="X289" i="1"/>
  <c r="X206" i="1" s="1"/>
  <c r="L221" i="1"/>
  <c r="L273" i="1"/>
  <c r="B243" i="1"/>
  <c r="B284" i="1"/>
  <c r="B201" i="1" s="1"/>
  <c r="C235" i="1"/>
  <c r="C280" i="1"/>
  <c r="C197" i="1" s="1"/>
  <c r="K221" i="1"/>
  <c r="K273" i="1"/>
  <c r="T249" i="1"/>
  <c r="T287" i="1"/>
  <c r="T204" i="1" s="1"/>
  <c r="X219" i="1"/>
  <c r="X272" i="1"/>
  <c r="X189" i="1" s="1"/>
  <c r="W251" i="1"/>
  <c r="W288" i="1"/>
  <c r="W205" i="1" s="1"/>
  <c r="W223" i="1"/>
  <c r="W274" i="1"/>
  <c r="W191" i="1" s="1"/>
  <c r="W221" i="1"/>
  <c r="W273" i="1"/>
  <c r="W190" i="1" s="1"/>
  <c r="W249" i="1"/>
  <c r="W287" i="1"/>
  <c r="W204" i="1" s="1"/>
  <c r="W245" i="1"/>
  <c r="W285" i="1"/>
  <c r="W202" i="1" s="1"/>
  <c r="L191" i="1" l="1"/>
  <c r="L224" i="1" s="1"/>
  <c r="D193" i="1"/>
  <c r="D228" i="1" s="1"/>
  <c r="E208" i="1"/>
  <c r="E258" i="1" s="1"/>
  <c r="E196" i="1"/>
  <c r="E234" i="1" s="1"/>
  <c r="L199" i="1"/>
  <c r="L240" i="1" s="1"/>
  <c r="K199" i="1"/>
  <c r="K240" i="1" s="1"/>
  <c r="L203" i="1"/>
  <c r="L248" i="1" s="1"/>
  <c r="E205" i="1"/>
  <c r="E252" i="1" s="1"/>
  <c r="K204" i="1"/>
  <c r="K250" i="1" s="1"/>
  <c r="K210" i="1"/>
  <c r="K262" i="1" s="1"/>
  <c r="E209" i="1"/>
  <c r="E260" i="1" s="1"/>
  <c r="K203" i="1"/>
  <c r="K248" i="1" s="1"/>
  <c r="D203" i="1"/>
  <c r="D248" i="1" s="1"/>
  <c r="L197" i="1"/>
  <c r="L236" i="1" s="1"/>
  <c r="K193" i="1"/>
  <c r="K228" i="1" s="1"/>
  <c r="D191" i="1"/>
  <c r="D224" i="1" s="1"/>
  <c r="K205" i="1"/>
  <c r="K252" i="1" s="1"/>
  <c r="K196" i="1"/>
  <c r="K234" i="1" s="1"/>
  <c r="D192" i="1"/>
  <c r="D226" i="1" s="1"/>
  <c r="E204" i="1"/>
  <c r="E250" i="1" s="1"/>
  <c r="K208" i="1"/>
  <c r="K258" i="1" s="1"/>
  <c r="D209" i="1"/>
  <c r="D260" i="1" s="1"/>
  <c r="E210" i="1"/>
  <c r="E262" i="1" s="1"/>
  <c r="L211" i="1"/>
  <c r="L264" i="1" s="1"/>
  <c r="K207" i="1"/>
  <c r="K256" i="1" s="1"/>
  <c r="D210" i="1"/>
  <c r="D262" i="1" s="1"/>
  <c r="K202" i="1"/>
  <c r="K246" i="1" s="1"/>
  <c r="L192" i="1"/>
  <c r="L226" i="1" s="1"/>
  <c r="E206" i="1"/>
  <c r="E254" i="1" s="1"/>
  <c r="D206" i="1"/>
  <c r="D254" i="1" s="1"/>
  <c r="L198" i="1"/>
  <c r="L238" i="1" s="1"/>
  <c r="L194" i="1"/>
  <c r="L230" i="1" s="1"/>
  <c r="L209" i="1"/>
  <c r="L260" i="1" s="1"/>
  <c r="K211" i="1"/>
  <c r="K264" i="1" s="1"/>
  <c r="K190" i="1"/>
  <c r="K222" i="1" s="1"/>
  <c r="K206" i="1"/>
  <c r="K254" i="1" s="1"/>
  <c r="E198" i="1"/>
  <c r="E238" i="1" s="1"/>
  <c r="E211" i="1"/>
  <c r="E264" i="1" s="1"/>
  <c r="L206" i="1"/>
  <c r="L254" i="1" s="1"/>
  <c r="L195" i="1"/>
  <c r="L232" i="1" s="1"/>
  <c r="E192" i="1"/>
  <c r="E226" i="1" s="1"/>
  <c r="L208" i="1"/>
  <c r="L258" i="1" s="1"/>
  <c r="D201" i="1"/>
  <c r="D244" i="1" s="1"/>
  <c r="E190" i="1"/>
  <c r="E222" i="1" s="1"/>
  <c r="D190" i="1"/>
  <c r="D222" i="1" s="1"/>
  <c r="K209" i="1"/>
  <c r="K260" i="1" s="1"/>
  <c r="K189" i="1"/>
  <c r="K220" i="1" s="1"/>
  <c r="D197" i="1"/>
  <c r="D236" i="1" s="1"/>
  <c r="D204" i="1"/>
  <c r="D250" i="1" s="1"/>
  <c r="D195" i="1"/>
  <c r="D232" i="1" s="1"/>
  <c r="E197" i="1"/>
  <c r="E236" i="1" s="1"/>
  <c r="L202" i="1"/>
  <c r="L246" i="1" s="1"/>
  <c r="K198" i="1"/>
  <c r="K238" i="1" s="1"/>
  <c r="K194" i="1"/>
  <c r="K230" i="1" s="1"/>
  <c r="D208" i="1"/>
  <c r="D258" i="1" s="1"/>
  <c r="L201" i="1"/>
  <c r="L244" i="1" s="1"/>
  <c r="D199" i="1"/>
  <c r="D240" i="1" s="1"/>
  <c r="K191" i="1"/>
  <c r="K224" i="1" s="1"/>
  <c r="E194" i="1"/>
  <c r="E230" i="1" s="1"/>
  <c r="L196" i="1"/>
  <c r="L234" i="1" s="1"/>
  <c r="K200" i="1"/>
  <c r="K242" i="1" s="1"/>
  <c r="L189" i="1"/>
  <c r="L220" i="1" s="1"/>
  <c r="D196" i="1"/>
  <c r="D234" i="1" s="1"/>
  <c r="E193" i="1"/>
  <c r="E228" i="1" s="1"/>
  <c r="K201" i="1"/>
  <c r="K244" i="1" s="1"/>
  <c r="K192" i="1"/>
  <c r="K226" i="1" s="1"/>
  <c r="D202" i="1"/>
  <c r="D246" i="1" s="1"/>
  <c r="K197" i="1"/>
  <c r="K236" i="1" s="1"/>
  <c r="D198" i="1"/>
  <c r="D238" i="1" s="1"/>
  <c r="E195" i="1"/>
  <c r="E232" i="1" s="1"/>
  <c r="L200" i="1"/>
  <c r="L242" i="1" s="1"/>
  <c r="E201" i="1"/>
  <c r="E244" i="1" s="1"/>
  <c r="E202" i="1"/>
  <c r="E246" i="1" s="1"/>
  <c r="E207" i="1"/>
  <c r="E256" i="1" s="1"/>
  <c r="D205" i="1"/>
  <c r="D252" i="1" s="1"/>
  <c r="D211" i="1"/>
  <c r="D264" i="1" s="1"/>
  <c r="L190" i="1"/>
  <c r="L222" i="1" s="1"/>
  <c r="E199" i="1"/>
  <c r="E240" i="1" s="1"/>
  <c r="L204" i="1"/>
  <c r="L250" i="1" s="1"/>
  <c r="K195" i="1"/>
  <c r="K232" i="1" s="1"/>
  <c r="E191" i="1"/>
  <c r="E224" i="1" s="1"/>
  <c r="E203" i="1"/>
  <c r="E248" i="1" s="1"/>
  <c r="E200" i="1"/>
  <c r="E242" i="1" s="1"/>
  <c r="L205" i="1"/>
  <c r="L252" i="1" s="1"/>
  <c r="L193" i="1"/>
  <c r="L228" i="1" s="1"/>
  <c r="D200" i="1"/>
  <c r="D242" i="1" s="1"/>
  <c r="D194" i="1"/>
  <c r="D230" i="1" s="1"/>
  <c r="E189" i="1"/>
  <c r="E220" i="1" s="1"/>
  <c r="D189" i="1"/>
  <c r="D220" i="1" s="1"/>
  <c r="D207" i="1"/>
  <c r="D256" i="1" s="1"/>
  <c r="L210" i="1"/>
  <c r="L262" i="1" s="1"/>
  <c r="L207" i="1"/>
  <c r="L256" i="1" s="1"/>
  <c r="W234" i="1"/>
  <c r="F232" i="1"/>
  <c r="Q250" i="1"/>
  <c r="M224" i="1"/>
  <c r="F252" i="1"/>
  <c r="M236" i="1"/>
  <c r="M254" i="1"/>
  <c r="F246" i="1"/>
  <c r="X260" i="1"/>
  <c r="W248" i="1"/>
  <c r="P254" i="1"/>
  <c r="Q248" i="1"/>
  <c r="M244" i="1"/>
  <c r="X230" i="1"/>
  <c r="F248" i="1"/>
  <c r="W258" i="1"/>
  <c r="M258" i="1"/>
  <c r="Q260" i="1"/>
  <c r="W262" i="1"/>
  <c r="W246" i="1"/>
  <c r="W222" i="1"/>
  <c r="W252" i="1"/>
  <c r="M226" i="1"/>
  <c r="F234" i="1"/>
  <c r="Q236" i="1"/>
  <c r="X252" i="1"/>
  <c r="Q246" i="1"/>
  <c r="P246" i="1"/>
  <c r="M220" i="1"/>
  <c r="P240" i="1"/>
  <c r="X226" i="1"/>
  <c r="P224" i="1"/>
  <c r="X262" i="1"/>
  <c r="P262" i="1"/>
  <c r="Q264" i="1"/>
  <c r="W264" i="1"/>
  <c r="P258" i="1"/>
  <c r="X256" i="1"/>
  <c r="P256" i="1"/>
  <c r="W244" i="1"/>
  <c r="W220" i="1"/>
  <c r="X240" i="1"/>
  <c r="P226" i="1"/>
  <c r="F242" i="1"/>
  <c r="X238" i="1"/>
  <c r="F240" i="1"/>
  <c r="F222" i="1"/>
  <c r="Q232" i="1"/>
  <c r="Q222" i="1"/>
  <c r="P222" i="1"/>
  <c r="Q226" i="1"/>
  <c r="Q262" i="1"/>
  <c r="F260" i="1"/>
  <c r="X264" i="1"/>
  <c r="W238" i="1"/>
  <c r="P232" i="1"/>
  <c r="P242" i="1"/>
  <c r="P234" i="1"/>
  <c r="P260" i="1"/>
  <c r="F258" i="1"/>
  <c r="W242" i="1"/>
  <c r="W254" i="1"/>
  <c r="M240" i="1"/>
  <c r="P252" i="1"/>
  <c r="Q224" i="1"/>
  <c r="W228" i="1"/>
  <c r="W232" i="1"/>
  <c r="P228" i="1"/>
  <c r="Q242" i="1"/>
  <c r="X232" i="1"/>
  <c r="F236" i="1"/>
  <c r="M246" i="1"/>
  <c r="F238" i="1"/>
  <c r="F220" i="1"/>
  <c r="X248" i="1"/>
  <c r="P236" i="1"/>
  <c r="F230" i="1"/>
  <c r="W256" i="1"/>
  <c r="Q256" i="1"/>
  <c r="F264" i="1"/>
  <c r="W260" i="1"/>
  <c r="W236" i="1"/>
  <c r="W226" i="1"/>
  <c r="M222" i="1"/>
  <c r="Q228" i="1"/>
  <c r="Q220" i="1"/>
  <c r="X224" i="1"/>
  <c r="Q240" i="1"/>
  <c r="X222" i="1"/>
  <c r="X242" i="1"/>
  <c r="F228" i="1"/>
  <c r="P248" i="1"/>
  <c r="M260" i="1"/>
  <c r="X258" i="1"/>
  <c r="M264" i="1"/>
  <c r="X236" i="1"/>
  <c r="M238" i="1"/>
  <c r="Q252" i="1"/>
  <c r="M248" i="1"/>
  <c r="M230" i="1"/>
  <c r="F250" i="1"/>
  <c r="Q258" i="1"/>
  <c r="X234" i="1"/>
  <c r="W250" i="1"/>
  <c r="W224" i="1"/>
  <c r="X220" i="1"/>
  <c r="X254" i="1"/>
  <c r="M252" i="1"/>
  <c r="X246" i="1"/>
  <c r="F226" i="1"/>
  <c r="M234" i="1"/>
  <c r="Q234" i="1"/>
  <c r="M228" i="1"/>
  <c r="P244" i="1"/>
  <c r="X228" i="1"/>
  <c r="M262" i="1"/>
  <c r="F256" i="1"/>
  <c r="W230" i="1"/>
  <c r="W240" i="1"/>
  <c r="P220" i="1"/>
  <c r="M232" i="1"/>
  <c r="F224" i="1"/>
  <c r="F244" i="1"/>
  <c r="Q244" i="1"/>
  <c r="Q254" i="1"/>
  <c r="X250" i="1"/>
  <c r="F254" i="1"/>
  <c r="X244" i="1"/>
  <c r="P250" i="1"/>
  <c r="Q230" i="1"/>
  <c r="P230" i="1"/>
  <c r="M250" i="1"/>
  <c r="M242" i="1"/>
  <c r="F262" i="1"/>
  <c r="P264" i="1"/>
  <c r="M256" i="1"/>
  <c r="R236" i="1"/>
  <c r="T236" i="1"/>
  <c r="B236" i="1"/>
  <c r="Z224" i="1"/>
  <c r="J224" i="1"/>
  <c r="T232" i="1"/>
  <c r="R232" i="1"/>
  <c r="B232" i="1"/>
  <c r="AA244" i="1"/>
  <c r="Y244" i="1"/>
  <c r="I244" i="1"/>
  <c r="J238" i="1"/>
  <c r="Z238" i="1"/>
  <c r="Z250" i="1"/>
  <c r="J250" i="1"/>
  <c r="J244" i="1"/>
  <c r="Z244" i="1"/>
  <c r="C222" i="1"/>
  <c r="S222" i="1"/>
  <c r="Z236" i="1"/>
  <c r="J236" i="1"/>
  <c r="AA248" i="1"/>
  <c r="I248" i="1"/>
  <c r="Y248" i="1"/>
  <c r="Z226" i="1"/>
  <c r="J226" i="1"/>
  <c r="J240" i="1"/>
  <c r="Z240" i="1"/>
  <c r="B254" i="1"/>
  <c r="T254" i="1"/>
  <c r="R254" i="1"/>
  <c r="Y246" i="1"/>
  <c r="AA246" i="1"/>
  <c r="I246" i="1"/>
  <c r="T230" i="1"/>
  <c r="R230" i="1"/>
  <c r="B230" i="1"/>
  <c r="Z234" i="1"/>
  <c r="J234" i="1"/>
  <c r="Y226" i="1"/>
  <c r="AA226" i="1"/>
  <c r="I226" i="1"/>
  <c r="I264" i="1"/>
  <c r="Y264" i="1"/>
  <c r="R258" i="1"/>
  <c r="B258" i="1"/>
  <c r="T258" i="1"/>
  <c r="S236" i="1"/>
  <c r="C236" i="1"/>
  <c r="AA240" i="1"/>
  <c r="I240" i="1"/>
  <c r="Y240" i="1"/>
  <c r="AA222" i="1"/>
  <c r="Y222" i="1"/>
  <c r="I222" i="1"/>
  <c r="AA252" i="1"/>
  <c r="I252" i="1"/>
  <c r="Y252" i="1"/>
  <c r="Z258" i="1"/>
  <c r="J258" i="1"/>
  <c r="C228" i="1"/>
  <c r="S228" i="1"/>
  <c r="J220" i="1"/>
  <c r="Z220" i="1"/>
  <c r="Y220" i="1"/>
  <c r="I220" i="1"/>
  <c r="AA220" i="1"/>
  <c r="Z252" i="1"/>
  <c r="J252" i="1"/>
  <c r="S260" i="1"/>
  <c r="C260" i="1"/>
  <c r="B220" i="1"/>
  <c r="R220" i="1"/>
  <c r="T220" i="1"/>
  <c r="Y234" i="1"/>
  <c r="I234" i="1"/>
  <c r="AA234" i="1"/>
  <c r="S242" i="1"/>
  <c r="C242" i="1"/>
  <c r="R242" i="1"/>
  <c r="B242" i="1"/>
  <c r="T242" i="1"/>
  <c r="R262" i="1"/>
  <c r="B262" i="1"/>
  <c r="T262" i="1"/>
  <c r="J260" i="1"/>
  <c r="Z260" i="1"/>
  <c r="C248" i="1"/>
  <c r="S248" i="1"/>
  <c r="B238" i="1"/>
  <c r="C246" i="1"/>
  <c r="S246" i="1"/>
  <c r="C224" i="1"/>
  <c r="S224" i="1"/>
  <c r="R244" i="1"/>
  <c r="B244" i="1"/>
  <c r="T244" i="1"/>
  <c r="AA254" i="1"/>
  <c r="Y254" i="1"/>
  <c r="I254" i="1"/>
  <c r="R228" i="1"/>
  <c r="T228" i="1"/>
  <c r="B228" i="1"/>
  <c r="Y236" i="1"/>
  <c r="I236" i="1"/>
  <c r="AA236" i="1"/>
  <c r="Z222" i="1"/>
  <c r="J222" i="1"/>
  <c r="I230" i="1"/>
  <c r="AA230" i="1"/>
  <c r="Y230" i="1"/>
  <c r="AA232" i="1"/>
  <c r="I232" i="1"/>
  <c r="Y232" i="1"/>
  <c r="AA224" i="1"/>
  <c r="Y224" i="1"/>
  <c r="I224" i="1"/>
  <c r="R226" i="1"/>
  <c r="T226" i="1"/>
  <c r="B226" i="1"/>
  <c r="B240" i="1"/>
  <c r="T240" i="1"/>
  <c r="R240" i="1"/>
  <c r="C232" i="1"/>
  <c r="S232" i="1"/>
  <c r="Y242" i="1"/>
  <c r="I242" i="1"/>
  <c r="AA242" i="1"/>
  <c r="C250" i="1"/>
  <c r="S250" i="1"/>
  <c r="S244" i="1"/>
  <c r="C244" i="1"/>
  <c r="S226" i="1"/>
  <c r="C226" i="1"/>
  <c r="I258" i="1"/>
  <c r="Y258" i="1"/>
  <c r="AA258" i="1"/>
  <c r="T264" i="1"/>
  <c r="R264" i="1"/>
  <c r="B264" i="1"/>
  <c r="C256" i="1"/>
  <c r="S256" i="1"/>
  <c r="S258" i="1"/>
  <c r="C258" i="1"/>
  <c r="Z256" i="1"/>
  <c r="J256" i="1"/>
  <c r="J248" i="1"/>
  <c r="Z248" i="1"/>
  <c r="C240" i="1"/>
  <c r="S240" i="1"/>
  <c r="AA238" i="1"/>
  <c r="Y238" i="1"/>
  <c r="I238" i="1"/>
  <c r="Z242" i="1"/>
  <c r="J242" i="1"/>
  <c r="T252" i="1"/>
  <c r="R252" i="1"/>
  <c r="B252" i="1"/>
  <c r="T256" i="1"/>
  <c r="B256" i="1"/>
  <c r="R256" i="1"/>
  <c r="Y256" i="1"/>
  <c r="AA256" i="1"/>
  <c r="I256" i="1"/>
  <c r="AA260" i="1"/>
  <c r="Y260" i="1"/>
  <c r="I260" i="1"/>
  <c r="Z264" i="1"/>
  <c r="J264" i="1"/>
  <c r="Z262" i="1"/>
  <c r="J262" i="1"/>
  <c r="R260" i="1"/>
  <c r="T260" i="1"/>
  <c r="B260" i="1"/>
  <c r="C264" i="1"/>
  <c r="S264" i="1"/>
  <c r="J246" i="1"/>
  <c r="Z246" i="1"/>
  <c r="Z232" i="1"/>
  <c r="J232" i="1"/>
  <c r="S254" i="1"/>
  <c r="C254" i="1"/>
  <c r="B222" i="1"/>
  <c r="R222" i="1"/>
  <c r="T222" i="1"/>
  <c r="C230" i="1"/>
  <c r="S230" i="1"/>
  <c r="T234" i="1"/>
  <c r="B234" i="1"/>
  <c r="R234" i="1"/>
  <c r="Y262" i="1"/>
  <c r="I262" i="1"/>
  <c r="AA262" i="1"/>
  <c r="S220" i="1"/>
  <c r="C220" i="1"/>
  <c r="R224" i="1"/>
  <c r="T224" i="1"/>
  <c r="B224" i="1"/>
  <c r="Z230" i="1"/>
  <c r="J230" i="1"/>
  <c r="T250" i="1"/>
  <c r="R250" i="1"/>
  <c r="B250" i="1"/>
  <c r="C238" i="1"/>
  <c r="C252" i="1"/>
  <c r="S252" i="1"/>
  <c r="S234" i="1"/>
  <c r="C234" i="1"/>
  <c r="S262" i="1"/>
  <c r="C262" i="1"/>
  <c r="J228" i="1"/>
  <c r="Z228" i="1"/>
  <c r="I228" i="1"/>
  <c r="AA228" i="1"/>
  <c r="Y228" i="1"/>
  <c r="Y250" i="1"/>
  <c r="I250" i="1"/>
  <c r="AA250" i="1"/>
  <c r="B248" i="1"/>
  <c r="R248" i="1"/>
  <c r="T248" i="1"/>
  <c r="J254" i="1"/>
  <c r="Z254" i="1"/>
  <c r="B246" i="1"/>
  <c r="T246" i="1"/>
  <c r="R246" i="1"/>
  <c r="AA264" i="1" l="1"/>
  <c r="M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<sst xmlns="http://schemas.openxmlformats.org/spreadsheetml/2006/main" count="1366" uniqueCount="164">
  <si>
    <t>K</t>
  </si>
  <si>
    <t>Total length</t>
  </si>
  <si>
    <t>L, mm</t>
  </si>
  <si>
    <t>Width, mm</t>
  </si>
  <si>
    <r>
      <t>T</t>
    </r>
    <r>
      <rPr>
        <vertAlign val="subscript"/>
        <sz val="14"/>
        <color theme="1"/>
        <rFont val="Calibri"/>
        <family val="2"/>
        <scheme val="minor"/>
      </rPr>
      <t>flow</t>
    </r>
    <r>
      <rPr>
        <sz val="14"/>
        <color theme="1"/>
        <rFont val="Calibri"/>
        <family val="2"/>
        <scheme val="minor"/>
      </rPr>
      <t xml:space="preserve">  =</t>
    </r>
  </si>
  <si>
    <r>
      <t>T</t>
    </r>
    <r>
      <rPr>
        <vertAlign val="subscript"/>
        <sz val="14"/>
        <color theme="1"/>
        <rFont val="Calibri"/>
        <family val="2"/>
        <scheme val="minor"/>
      </rPr>
      <t>rtn</t>
    </r>
    <r>
      <rPr>
        <sz val="14"/>
        <color theme="1"/>
        <rFont val="Calibri"/>
        <family val="2"/>
        <scheme val="minor"/>
      </rPr>
      <t xml:space="preserve">    =</t>
    </r>
  </si>
  <si>
    <r>
      <t>T</t>
    </r>
    <r>
      <rPr>
        <vertAlign val="subscript"/>
        <sz val="14"/>
        <color theme="1"/>
        <rFont val="Calibri"/>
        <family val="2"/>
        <scheme val="minor"/>
      </rPr>
      <t>room</t>
    </r>
    <r>
      <rPr>
        <sz val="14"/>
        <color theme="1"/>
        <rFont val="Calibri"/>
        <family val="2"/>
        <scheme val="minor"/>
      </rPr>
      <t xml:space="preserve"> =</t>
    </r>
  </si>
  <si>
    <r>
      <t>ΔT</t>
    </r>
    <r>
      <rPr>
        <vertAlign val="subscript"/>
        <sz val="14"/>
        <color theme="1"/>
        <rFont val="Calibri"/>
        <family val="2"/>
      </rPr>
      <t>ln</t>
    </r>
  </si>
  <si>
    <t>*</t>
  </si>
  <si>
    <t>ΔT</t>
  </si>
  <si>
    <t>^</t>
  </si>
  <si>
    <r>
      <t>L-L</t>
    </r>
    <r>
      <rPr>
        <vertAlign val="subscript"/>
        <sz val="11"/>
        <color theme="1"/>
        <rFont val="Calibri"/>
        <family val="2"/>
        <scheme val="minor"/>
      </rPr>
      <t>c</t>
    </r>
    <r>
      <rPr>
        <sz val="11"/>
        <color theme="1"/>
        <rFont val="Calibri"/>
        <family val="2"/>
        <scheme val="minor"/>
      </rPr>
      <t xml:space="preserve"> =</t>
    </r>
  </si>
  <si>
    <t>=D6/((D7-D8)/1,163</t>
  </si>
  <si>
    <t>Inner diam. =</t>
  </si>
  <si>
    <t>Re calculation:</t>
  </si>
  <si>
    <t>=D11*4/(D10^2*3,142)/3,6</t>
  </si>
  <si>
    <t>=-0,003268*D12^2-0,12113*D12+1002,23</t>
  </si>
  <si>
    <t>=-0,000001568*D12^3+0,0003846*D12^2-0,03584*D12+1,577</t>
  </si>
  <si>
    <t>=D13*D10/1000/(D15*0,000001)</t>
  </si>
  <si>
    <t>=0,0952*LN(D16)+0,1663</t>
  </si>
  <si>
    <t>- Water flow rate</t>
  </si>
  <si>
    <t>- Velocity of water</t>
  </si>
  <si>
    <t>- Density of water</t>
  </si>
  <si>
    <t>- Viscosity of water</t>
  </si>
  <si>
    <t>- Reynold’s number</t>
  </si>
  <si>
    <t>- Correction factor</t>
  </si>
  <si>
    <t>Re corrected heat outputs</t>
  </si>
  <si>
    <t>Output in Watts</t>
  </si>
  <si>
    <t>Number of parallel pipe loops =</t>
  </si>
  <si>
    <t>Reynold's numbers</t>
  </si>
  <si>
    <t>F1T 90</t>
  </si>
  <si>
    <t>AQUILO F1P</t>
  </si>
  <si>
    <t>F1P 90</t>
  </si>
  <si>
    <t xml:space="preserve">   Width, mm</t>
  </si>
  <si>
    <t>F1P 90-180</t>
  </si>
  <si>
    <t>F1P 90-260</t>
  </si>
  <si>
    <t>AQUILO F2C</t>
  </si>
  <si>
    <t>F2C 110</t>
  </si>
  <si>
    <t>AQUILO F4C</t>
  </si>
  <si>
    <t>F4C 140</t>
  </si>
  <si>
    <t>low</t>
  </si>
  <si>
    <t>high</t>
  </si>
  <si>
    <r>
      <rPr>
        <vertAlign val="superscript"/>
        <sz val="14"/>
        <color theme="1"/>
        <rFont val="Calibri"/>
        <family val="2"/>
        <scheme val="minor"/>
      </rPr>
      <t>o</t>
    </r>
    <r>
      <rPr>
        <sz val="14"/>
        <color theme="1"/>
        <rFont val="Calibri"/>
        <family val="2"/>
        <scheme val="minor"/>
      </rPr>
      <t>C</t>
    </r>
  </si>
  <si>
    <t>Fan speed =</t>
  </si>
  <si>
    <t>middle*</t>
  </si>
  <si>
    <t xml:space="preserve">  *) Recommended design value!</t>
  </si>
  <si>
    <t>Fan f.</t>
  </si>
  <si>
    <t>FAIL</t>
  </si>
  <si>
    <t>Fan</t>
  </si>
  <si>
    <r>
      <t>Note. Negative ΔT</t>
    </r>
    <r>
      <rPr>
        <vertAlign val="subscript"/>
        <sz val="14"/>
        <color theme="1"/>
        <rFont val="Calibri"/>
        <family val="2"/>
        <scheme val="minor"/>
      </rPr>
      <t>ln</t>
    </r>
    <r>
      <rPr>
        <sz val="14"/>
        <color theme="1"/>
        <rFont val="Calibri"/>
        <family val="2"/>
        <scheme val="minor"/>
      </rPr>
      <t xml:space="preserve"> value = cooling mode</t>
    </r>
  </si>
  <si>
    <t>= Too low water flow rate or faulty fan speed</t>
  </si>
  <si>
    <t>021017 MII</t>
  </si>
  <si>
    <r>
      <t>= Negative ΔT</t>
    </r>
    <r>
      <rPr>
        <vertAlign val="subscript"/>
        <sz val="14"/>
        <color theme="1"/>
        <rFont val="Calibri"/>
        <family val="2"/>
        <scheme val="minor"/>
      </rPr>
      <t>ln</t>
    </r>
    <r>
      <rPr>
        <sz val="14"/>
        <color theme="1"/>
        <rFont val="Calibri"/>
        <family val="2"/>
        <scheme val="minor"/>
      </rPr>
      <t>, too low water flow rate or faulty fan speed</t>
    </r>
  </si>
  <si>
    <t>FMS 90</t>
  </si>
  <si>
    <t>FMS 110</t>
  </si>
  <si>
    <t>FMS 140</t>
  </si>
  <si>
    <t>FMS 190</t>
  </si>
  <si>
    <t>Re corrected flow resistances</t>
  </si>
  <si>
    <t>Length</t>
  </si>
  <si>
    <t>mm</t>
  </si>
  <si>
    <t>Width B, mm</t>
  </si>
  <si>
    <t>Lc, mm</t>
  </si>
  <si>
    <t>Reynolds number</t>
  </si>
  <si>
    <t>l/h</t>
  </si>
  <si>
    <t>°C</t>
  </si>
  <si>
    <t>m/s</t>
  </si>
  <si>
    <r>
      <t xml:space="preserve">r  </t>
    </r>
    <r>
      <rPr>
        <sz val="10"/>
        <rFont val="Arial"/>
        <family val="2"/>
      </rPr>
      <t/>
    </r>
  </si>
  <si>
    <r>
      <t xml:space="preserve">n   </t>
    </r>
    <r>
      <rPr>
        <sz val="10"/>
        <rFont val="Arial"/>
        <family val="2"/>
      </rPr>
      <t/>
    </r>
  </si>
  <si>
    <t>Re</t>
  </si>
  <si>
    <t>Inner diameter of the pipe</t>
  </si>
  <si>
    <t>Water flow rate</t>
  </si>
  <si>
    <t>Mean water temperature</t>
  </si>
  <si>
    <t>Water flow speed</t>
  </si>
  <si>
    <t>Surface roughness</t>
  </si>
  <si>
    <r>
      <t>10-6 m</t>
    </r>
    <r>
      <rPr>
        <b/>
        <vertAlign val="superscript"/>
        <sz val="11"/>
        <rFont val="Arial"/>
        <family val="2"/>
      </rPr>
      <t>2</t>
    </r>
    <r>
      <rPr>
        <b/>
        <sz val="11"/>
        <rFont val="Arial"/>
        <family val="2"/>
      </rPr>
      <t>/s</t>
    </r>
  </si>
  <si>
    <t>Example</t>
  </si>
  <si>
    <t>Real inner diameter</t>
  </si>
  <si>
    <t>kg/m3</t>
  </si>
  <si>
    <t>Heat outputs at calculation conditions without correction</t>
  </si>
  <si>
    <t>Reynolds numbers at calculation conditions</t>
  </si>
  <si>
    <t>Reynolds numbers at standard output conditions 75/65/20</t>
  </si>
  <si>
    <t>Reynolds numbers at Twater=70 and (Tflow-Trtn) according to calculation values</t>
  </si>
  <si>
    <t>Flow resistance / Pressure drop - Pa</t>
  </si>
  <si>
    <t>Re corrected heat outputs - W</t>
  </si>
  <si>
    <t>F1S 75-170</t>
  </si>
  <si>
    <t>Fan speed</t>
  </si>
  <si>
    <t>Heat output in Watts</t>
  </si>
  <si>
    <t>Pressure drop in Pascal</t>
  </si>
  <si>
    <t>Re corrected heat outputs in Watts</t>
  </si>
  <si>
    <t>Flow resistance / Pressure drop in Pascals</t>
  </si>
  <si>
    <t>F1S 75-200</t>
  </si>
  <si>
    <t>F1S 75-230</t>
  </si>
  <si>
    <t>F1S 110-230</t>
  </si>
  <si>
    <t>F1S 110-250</t>
  </si>
  <si>
    <t xml:space="preserve">                Pa</t>
  </si>
  <si>
    <r>
      <t>T</t>
    </r>
    <r>
      <rPr>
        <vertAlign val="subscript"/>
        <sz val="14"/>
        <color theme="1"/>
        <rFont val="Calibri"/>
        <family val="2"/>
        <scheme val="minor"/>
      </rPr>
      <t>in</t>
    </r>
    <r>
      <rPr>
        <sz val="14"/>
        <color theme="1"/>
        <rFont val="Calibri"/>
        <family val="2"/>
        <scheme val="minor"/>
      </rPr>
      <t xml:space="preserve"> =</t>
    </r>
  </si>
  <si>
    <r>
      <t>T</t>
    </r>
    <r>
      <rPr>
        <vertAlign val="subscript"/>
        <sz val="14"/>
        <color theme="1"/>
        <rFont val="Calibri"/>
        <family val="2"/>
        <scheme val="minor"/>
      </rPr>
      <t>rtn</t>
    </r>
    <r>
      <rPr>
        <sz val="14"/>
        <color theme="1"/>
        <rFont val="Calibri"/>
        <family val="2"/>
        <scheme val="minor"/>
      </rPr>
      <t xml:space="preserve"> =</t>
    </r>
  </si>
  <si>
    <r>
      <t>T</t>
    </r>
    <r>
      <rPr>
        <vertAlign val="subscript"/>
        <sz val="14"/>
        <color theme="1"/>
        <rFont val="Calibri"/>
        <family val="2"/>
        <scheme val="minor"/>
      </rPr>
      <t>in</t>
    </r>
    <r>
      <rPr>
        <sz val="14"/>
        <color theme="1"/>
        <rFont val="Calibri"/>
        <family val="2"/>
        <scheme val="minor"/>
      </rPr>
      <t xml:space="preserve">  =</t>
    </r>
  </si>
  <si>
    <r>
      <t>T</t>
    </r>
    <r>
      <rPr>
        <vertAlign val="subscript"/>
        <sz val="14"/>
        <color theme="1"/>
        <rFont val="Calibri"/>
        <family val="2"/>
        <scheme val="minor"/>
      </rPr>
      <t>rtn</t>
    </r>
    <r>
      <rPr>
        <sz val="14"/>
        <color theme="1"/>
        <rFont val="Calibri"/>
        <family val="2"/>
        <scheme val="minor"/>
      </rPr>
      <t xml:space="preserve">   =</t>
    </r>
  </si>
  <si>
    <t>Error</t>
  </si>
  <si>
    <t xml:space="preserve">   Select 1, 2 or 3</t>
  </si>
  <si>
    <t>W</t>
  </si>
  <si>
    <t>Pa</t>
  </si>
  <si>
    <r>
      <t xml:space="preserve">                   OP and  </t>
    </r>
    <r>
      <rPr>
        <sz val="16"/>
        <color theme="1"/>
        <rFont val="Calibri"/>
        <family val="2"/>
      </rPr>
      <t>Δ</t>
    </r>
    <r>
      <rPr>
        <sz val="16"/>
        <color theme="1"/>
        <rFont val="Calibri"/>
        <family val="2"/>
        <scheme val="minor"/>
      </rPr>
      <t>P</t>
    </r>
  </si>
  <si>
    <r>
      <t xml:space="preserve">Standard heat outputs at </t>
    </r>
    <r>
      <rPr>
        <sz val="14"/>
        <color theme="1"/>
        <rFont val="Calibri"/>
        <family val="2"/>
      </rPr>
      <t>Δ</t>
    </r>
    <r>
      <rPr>
        <sz val="14"/>
        <color theme="1"/>
        <rFont val="Calibri"/>
        <family val="2"/>
        <scheme val="minor"/>
      </rPr>
      <t>T50K</t>
    </r>
  </si>
  <si>
    <t>1000        W</t>
  </si>
  <si>
    <t xml:space="preserve"> Pa</t>
  </si>
  <si>
    <t>1500        W</t>
  </si>
  <si>
    <t>3000        W</t>
  </si>
  <si>
    <t>Standard heat outputs at dT50K</t>
  </si>
  <si>
    <t>700          W</t>
  </si>
  <si>
    <t>800          W</t>
  </si>
  <si>
    <t xml:space="preserve">              Pa</t>
  </si>
  <si>
    <t xml:space="preserve">               Pa</t>
  </si>
  <si>
    <t>900          W</t>
  </si>
  <si>
    <t>1100        W</t>
  </si>
  <si>
    <t>1200        W</t>
  </si>
  <si>
    <t>1300        W</t>
  </si>
  <si>
    <t>1400        W</t>
  </si>
  <si>
    <t>1600        W</t>
  </si>
  <si>
    <t>1800        W</t>
  </si>
  <si>
    <t>2000        W</t>
  </si>
  <si>
    <t>2200        W</t>
  </si>
  <si>
    <t>2400        W</t>
  </si>
  <si>
    <t>2500        W</t>
  </si>
  <si>
    <t>2600        W</t>
  </si>
  <si>
    <t>2700        W</t>
  </si>
  <si>
    <t>2800        W</t>
  </si>
  <si>
    <t>2900        W</t>
  </si>
  <si>
    <t>3200        W</t>
  </si>
  <si>
    <t>3400        W</t>
  </si>
  <si>
    <t>3600        W</t>
  </si>
  <si>
    <t>AQUILO F2C and F2V</t>
  </si>
  <si>
    <t>F2C 110-230</t>
  </si>
  <si>
    <t>F2C 170-340</t>
  </si>
  <si>
    <t>F2V 170-340</t>
  </si>
  <si>
    <t>ΔT according to DIN 4703-3:</t>
  </si>
  <si>
    <t>Re numbers according to selected fan speed</t>
  </si>
  <si>
    <t>AQUILO F4C and F4V</t>
  </si>
  <si>
    <t>F4C 170-340</t>
  </si>
  <si>
    <t>F4V 170-340</t>
  </si>
  <si>
    <t>Re corrected cooling outputs</t>
  </si>
  <si>
    <t>AQUILO F2C and F2V - COOLING</t>
  </si>
  <si>
    <r>
      <t xml:space="preserve">Standard cooling outputs at </t>
    </r>
    <r>
      <rPr>
        <sz val="14"/>
        <color theme="1"/>
        <rFont val="Calibri"/>
        <family val="2"/>
      </rPr>
      <t>Δ</t>
    </r>
    <r>
      <rPr>
        <sz val="14"/>
        <color theme="1"/>
        <rFont val="Calibri"/>
        <family val="2"/>
        <scheme val="minor"/>
      </rPr>
      <t>T17K</t>
    </r>
  </si>
  <si>
    <t>Cooling outputs at calculation conditions without correction</t>
  </si>
  <si>
    <t>Cooling output in Watts</t>
  </si>
  <si>
    <t>AQUILO F4C and F4V - COOLING</t>
  </si>
  <si>
    <t>AQUILO F1S -Heating only</t>
  </si>
  <si>
    <t>AQUILO FMS -Heating only</t>
  </si>
  <si>
    <t>Reynolds numbers at standard output conditions 8/14/28</t>
  </si>
  <si>
    <t>Reynolds numbers at standard/table conditions 8/14/28 dC</t>
  </si>
  <si>
    <t>Reynolds numbers at Twater=70 dC and (Tflow-Trtn) according to calculation values</t>
  </si>
  <si>
    <t>Water flow rate, L/h</t>
  </si>
  <si>
    <t>&lt; 25</t>
  </si>
  <si>
    <t>Water flow rates, L/h</t>
  </si>
  <si>
    <t>Preli</t>
  </si>
  <si>
    <t>Water flow ratesa, L/h</t>
  </si>
  <si>
    <t>F4C 110-230</t>
  </si>
  <si>
    <t xml:space="preserve">Cooling outputs in Watts </t>
  </si>
  <si>
    <t>Design recommendation, fan speed 2</t>
  </si>
  <si>
    <t>Design recommendation, fan spee 2</t>
  </si>
  <si>
    <r>
      <t xml:space="preserve">                   OP and  </t>
    </r>
    <r>
      <rPr>
        <sz val="16"/>
        <color theme="1"/>
        <rFont val="Calibri"/>
        <family val="2"/>
      </rPr>
      <t>Δp</t>
    </r>
  </si>
  <si>
    <r>
      <t xml:space="preserve">              OP and  </t>
    </r>
    <r>
      <rPr>
        <sz val="16"/>
        <color theme="1"/>
        <rFont val="Calibri"/>
        <family val="2"/>
      </rPr>
      <t>Δp</t>
    </r>
  </si>
  <si>
    <t>070721 MII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</si>
</sst>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#,##0.0000"/>
    <numFmt numFmtId="166" formatCode="0.000000"/>
    <numFmt numFmtId="167" formatCode="0.000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4"/>
      <color theme="1"/>
      <name val="Calibri"/>
      <family val="2"/>
      <scheme val="minor"/>
    </font>
    <font>
      <vertAlign val="subscript"/>
      <sz val="14"/>
      <color theme="1"/>
      <name val="Calibri"/>
      <family val="2"/>
      <scheme val="minor"/>
    </font>
    <font>
      <sz val="14"/>
      <color theme="1"/>
      <name val="Calibri"/>
      <family val="2"/>
    </font>
    <font>
      <vertAlign val="subscript"/>
      <sz val="14"/>
      <color theme="1"/>
      <name val="Calibri"/>
      <family val="2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vertAlign val="superscript"/>
      <sz val="14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b/>
      <sz val="11"/>
      <color rgb="FF222222"/>
      <name val="Arial"/>
      <family val="2"/>
    </font>
    <font>
      <b/>
      <sz val="11"/>
      <name val="Arial"/>
      <family val="2"/>
    </font>
    <font>
      <b/>
      <sz val="11"/>
      <name val="Symbol"/>
      <family val="1"/>
      <charset val="2"/>
    </font>
    <font>
      <b/>
      <vertAlign val="superscript"/>
      <sz val="11"/>
      <name val="Arial"/>
      <family val="2"/>
    </font>
    <font>
      <sz val="16"/>
      <color theme="1"/>
      <name val="Calibri"/>
      <family val="2"/>
    </font>
    <font>
      <sz val="2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73">
    <xf numFmtId="0" fontId="0" fillId="0" borderId="0" xfId="0"/>
    <xf numFmtId="0" fontId="3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0" fillId="0" borderId="0" xfId="0" applyBorder="1"/>
    <xf numFmtId="0" fontId="4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2" fontId="4" fillId="0" borderId="0" xfId="0" applyNumberFormat="1" applyFont="1" applyAlignment="1">
      <alignment horizontal="center"/>
    </xf>
    <xf numFmtId="0" fontId="4" fillId="0" borderId="0" xfId="0" applyFont="1"/>
    <xf numFmtId="0" fontId="4" fillId="0" borderId="2" xfId="0" applyFont="1" applyBorder="1" applyAlignment="1">
      <alignment horizontal="center"/>
    </xf>
    <xf numFmtId="0" fontId="4" fillId="0" borderId="0" xfId="0" applyFont="1" applyBorder="1"/>
    <xf numFmtId="0" fontId="4" fillId="0" borderId="10" xfId="0" applyFont="1" applyBorder="1"/>
    <xf numFmtId="0" fontId="4" fillId="0" borderId="3" xfId="0" applyFont="1" applyBorder="1"/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12" xfId="0" applyFont="1" applyBorder="1"/>
    <xf numFmtId="0" fontId="4" fillId="0" borderId="11" xfId="0" applyFont="1" applyBorder="1"/>
    <xf numFmtId="0" fontId="1" fillId="0" borderId="0" xfId="0" applyFont="1"/>
    <xf numFmtId="0" fontId="8" fillId="0" borderId="0" xfId="0" applyFont="1"/>
    <xf numFmtId="0" fontId="4" fillId="0" borderId="5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9" fillId="0" borderId="0" xfId="0" applyFont="1"/>
    <xf numFmtId="0" fontId="0" fillId="0" borderId="0" xfId="0" applyAlignment="1">
      <alignment vertical="center"/>
    </xf>
    <xf numFmtId="0" fontId="0" fillId="0" borderId="0" xfId="0" quotePrefix="1"/>
    <xf numFmtId="1" fontId="4" fillId="0" borderId="3" xfId="0" applyNumberFormat="1" applyFont="1" applyBorder="1"/>
    <xf numFmtId="1" fontId="4" fillId="0" borderId="4" xfId="0" applyNumberFormat="1" applyFont="1" applyBorder="1"/>
    <xf numFmtId="1" fontId="4" fillId="0" borderId="5" xfId="0" applyNumberFormat="1" applyFont="1" applyBorder="1"/>
    <xf numFmtId="1" fontId="4" fillId="0" borderId="0" xfId="0" applyNumberFormat="1" applyFont="1" applyBorder="1"/>
    <xf numFmtId="1" fontId="4" fillId="0" borderId="6" xfId="0" applyNumberFormat="1" applyFont="1" applyBorder="1"/>
    <xf numFmtId="1" fontId="4" fillId="0" borderId="8" xfId="0" applyNumberFormat="1" applyFont="1" applyBorder="1"/>
    <xf numFmtId="1" fontId="4" fillId="0" borderId="9" xfId="0" applyNumberFormat="1" applyFont="1" applyBorder="1"/>
    <xf numFmtId="0" fontId="4" fillId="0" borderId="0" xfId="0" applyFont="1" applyBorder="1" applyAlignment="1">
      <alignment horizontal="center"/>
    </xf>
    <xf numFmtId="1" fontId="4" fillId="0" borderId="2" xfId="0" applyNumberFormat="1" applyFont="1" applyBorder="1" applyAlignment="1">
      <alignment horizontal="center"/>
    </xf>
    <xf numFmtId="1" fontId="4" fillId="0" borderId="3" xfId="0" applyNumberFormat="1" applyFont="1" applyBorder="1" applyAlignment="1">
      <alignment horizontal="center"/>
    </xf>
    <xf numFmtId="1" fontId="4" fillId="0" borderId="4" xfId="0" applyNumberFormat="1" applyFont="1" applyBorder="1" applyAlignment="1">
      <alignment horizontal="center"/>
    </xf>
    <xf numFmtId="1" fontId="4" fillId="0" borderId="5" xfId="0" applyNumberFormat="1" applyFont="1" applyBorder="1" applyAlignment="1">
      <alignment horizontal="center"/>
    </xf>
    <xf numFmtId="1" fontId="4" fillId="0" borderId="0" xfId="0" applyNumberFormat="1" applyFont="1" applyBorder="1" applyAlignment="1">
      <alignment horizontal="center"/>
    </xf>
    <xf numFmtId="1" fontId="4" fillId="0" borderId="6" xfId="0" applyNumberFormat="1" applyFont="1" applyBorder="1" applyAlignment="1">
      <alignment horizontal="center"/>
    </xf>
    <xf numFmtId="1" fontId="4" fillId="0" borderId="7" xfId="0" applyNumberFormat="1" applyFont="1" applyBorder="1" applyAlignment="1">
      <alignment horizontal="center"/>
    </xf>
    <xf numFmtId="1" fontId="4" fillId="0" borderId="9" xfId="0" applyNumberFormat="1" applyFont="1" applyBorder="1" applyAlignment="1">
      <alignment horizontal="center"/>
    </xf>
    <xf numFmtId="0" fontId="9" fillId="0" borderId="0" xfId="0" applyFont="1" applyBorder="1"/>
    <xf numFmtId="0" fontId="0" fillId="0" borderId="4" xfId="0" applyBorder="1"/>
    <xf numFmtId="0" fontId="0" fillId="0" borderId="5" xfId="0" applyBorder="1"/>
    <xf numFmtId="0" fontId="4" fillId="0" borderId="3" xfId="0" applyFont="1" applyBorder="1" applyAlignment="1">
      <alignment horizontal="left"/>
    </xf>
    <xf numFmtId="0" fontId="4" fillId="0" borderId="2" xfId="0" applyFont="1" applyBorder="1" applyAlignment="1">
      <alignment horizontal="left"/>
    </xf>
    <xf numFmtId="0" fontId="0" fillId="0" borderId="0" xfId="0" quotePrefix="1" applyBorder="1"/>
    <xf numFmtId="1" fontId="4" fillId="0" borderId="10" xfId="0" applyNumberFormat="1" applyFont="1" applyBorder="1" applyAlignment="1">
      <alignment horizontal="center"/>
    </xf>
    <xf numFmtId="1" fontId="4" fillId="0" borderId="12" xfId="0" applyNumberFormat="1" applyFont="1" applyBorder="1" applyAlignment="1">
      <alignment horizontal="center"/>
    </xf>
    <xf numFmtId="1" fontId="4" fillId="0" borderId="10" xfId="0" applyNumberFormat="1" applyFont="1" applyBorder="1"/>
    <xf numFmtId="1" fontId="4" fillId="0" borderId="12" xfId="0" applyNumberFormat="1" applyFont="1" applyBorder="1"/>
    <xf numFmtId="1" fontId="4" fillId="0" borderId="11" xfId="0" applyNumberFormat="1" applyFont="1" applyBorder="1" applyAlignment="1">
      <alignment horizontal="center"/>
    </xf>
    <xf numFmtId="1" fontId="4" fillId="0" borderId="11" xfId="0" applyNumberFormat="1" applyFont="1" applyBorder="1"/>
    <xf numFmtId="0" fontId="4" fillId="0" borderId="0" xfId="0" applyFont="1" applyAlignment="1">
      <alignment horizontal="center"/>
    </xf>
    <xf numFmtId="2" fontId="4" fillId="0" borderId="1" xfId="0" applyNumberFormat="1" applyFont="1" applyBorder="1" applyAlignment="1">
      <alignment horizontal="center"/>
    </xf>
    <xf numFmtId="0" fontId="0" fillId="0" borderId="1" xfId="0" applyBorder="1"/>
    <xf numFmtId="0" fontId="0" fillId="0" borderId="0" xfId="0" applyAlignment="1">
      <alignment horizontal="center"/>
    </xf>
    <xf numFmtId="0" fontId="8" fillId="0" borderId="0" xfId="0" applyFont="1" applyProtection="1">
      <protection locked="0"/>
    </xf>
    <xf numFmtId="2" fontId="4" fillId="2" borderId="1" xfId="0" applyNumberFormat="1" applyFont="1" applyFill="1" applyBorder="1" applyAlignment="1" applyProtection="1">
      <alignment horizontal="right"/>
      <protection locked="0"/>
    </xf>
    <xf numFmtId="0" fontId="0" fillId="0" borderId="0" xfId="0" applyProtection="1">
      <protection locked="0"/>
    </xf>
    <xf numFmtId="0" fontId="4" fillId="2" borderId="1" xfId="0" applyFont="1" applyFill="1" applyBorder="1" applyProtection="1">
      <protection locked="0"/>
    </xf>
    <xf numFmtId="164" fontId="11" fillId="0" borderId="0" xfId="0" applyNumberFormat="1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0" xfId="0" quotePrefix="1" applyFont="1"/>
    <xf numFmtId="0" fontId="13" fillId="0" borderId="0" xfId="0" applyFont="1" applyAlignment="1">
      <alignment horizontal="center"/>
    </xf>
    <xf numFmtId="164" fontId="4" fillId="0" borderId="10" xfId="0" applyNumberFormat="1" applyFont="1" applyBorder="1" applyAlignment="1">
      <alignment horizontal="center"/>
    </xf>
    <xf numFmtId="165" fontId="0" fillId="0" borderId="0" xfId="0" applyNumberFormat="1"/>
    <xf numFmtId="165" fontId="4" fillId="0" borderId="0" xfId="0" applyNumberFormat="1" applyFont="1" applyBorder="1" applyAlignment="1">
      <alignment horizontal="center"/>
    </xf>
    <xf numFmtId="165" fontId="4" fillId="0" borderId="0" xfId="0" applyNumberFormat="1" applyFont="1" applyBorder="1"/>
    <xf numFmtId="2" fontId="4" fillId="0" borderId="0" xfId="0" applyNumberFormat="1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3" fontId="0" fillId="0" borderId="12" xfId="0" applyNumberForma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5" xfId="0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5" fillId="0" borderId="0" xfId="0" applyFont="1" applyAlignment="1">
      <alignment horizontal="right"/>
    </xf>
    <xf numFmtId="0" fontId="1" fillId="0" borderId="0" xfId="0" applyFont="1" applyAlignment="1"/>
    <xf numFmtId="0" fontId="16" fillId="3" borderId="0" xfId="0" applyFont="1" applyFill="1"/>
    <xf numFmtId="0" fontId="16" fillId="0" borderId="0" xfId="0" applyFont="1"/>
    <xf numFmtId="0" fontId="0" fillId="0" borderId="0" xfId="0" applyFont="1" applyBorder="1" applyAlignment="1">
      <alignment horizontal="center"/>
    </xf>
    <xf numFmtId="0" fontId="0" fillId="0" borderId="0" xfId="0" applyFont="1"/>
    <xf numFmtId="166" fontId="16" fillId="0" borderId="0" xfId="0" applyNumberFormat="1" applyFont="1"/>
    <xf numFmtId="0" fontId="16" fillId="0" borderId="0" xfId="0" applyFont="1" applyAlignment="1">
      <alignment horizontal="left"/>
    </xf>
    <xf numFmtId="0" fontId="17" fillId="0" borderId="0" xfId="0" applyFont="1" applyAlignment="1">
      <alignment horizontal="right"/>
    </xf>
    <xf numFmtId="1" fontId="16" fillId="0" borderId="0" xfId="0" applyNumberFormat="1" applyFont="1"/>
    <xf numFmtId="167" fontId="16" fillId="0" borderId="0" xfId="0" applyNumberFormat="1" applyFont="1"/>
    <xf numFmtId="0" fontId="16" fillId="0" borderId="0" xfId="0" applyFont="1" applyAlignment="1">
      <alignment horizontal="right"/>
    </xf>
    <xf numFmtId="0" fontId="1" fillId="0" borderId="0" xfId="0" applyFont="1" applyBorder="1" applyAlignment="1">
      <alignment horizontal="right"/>
    </xf>
    <xf numFmtId="0" fontId="13" fillId="0" borderId="0" xfId="0" applyFont="1" applyBorder="1" applyAlignment="1">
      <alignment horizontal="left"/>
    </xf>
    <xf numFmtId="1" fontId="0" fillId="0" borderId="3" xfId="0" applyNumberFormat="1" applyBorder="1" applyAlignment="1">
      <alignment horizontal="center"/>
    </xf>
    <xf numFmtId="1" fontId="0" fillId="0" borderId="4" xfId="0" applyNumberFormat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1" fontId="0" fillId="0" borderId="6" xfId="0" applyNumberFormat="1" applyBorder="1" applyAlignment="1">
      <alignment horizontal="center"/>
    </xf>
    <xf numFmtId="1" fontId="0" fillId="0" borderId="8" xfId="0" applyNumberFormat="1" applyBorder="1" applyAlignment="1">
      <alignment horizontal="center"/>
    </xf>
    <xf numFmtId="1" fontId="0" fillId="0" borderId="9" xfId="0" applyNumberFormat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1" fontId="0" fillId="0" borderId="5" xfId="0" applyNumberFormat="1" applyBorder="1" applyAlignment="1">
      <alignment horizontal="center"/>
    </xf>
    <xf numFmtId="1" fontId="0" fillId="0" borderId="7" xfId="0" applyNumberFormat="1" applyBorder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0" fontId="16" fillId="0" borderId="0" xfId="0" applyFont="1" applyAlignment="1">
      <alignment horizontal="right"/>
    </xf>
    <xf numFmtId="3" fontId="0" fillId="0" borderId="0" xfId="0" applyNumberFormat="1" applyBorder="1" applyAlignment="1">
      <alignment horizontal="center"/>
    </xf>
    <xf numFmtId="3" fontId="0" fillId="0" borderId="3" xfId="0" applyNumberFormat="1" applyBorder="1" applyAlignment="1">
      <alignment horizontal="center"/>
    </xf>
    <xf numFmtId="3" fontId="0" fillId="0" borderId="4" xfId="0" applyNumberFormat="1" applyBorder="1" applyAlignment="1">
      <alignment horizontal="center"/>
    </xf>
    <xf numFmtId="3" fontId="0" fillId="0" borderId="6" xfId="0" applyNumberFormat="1" applyBorder="1" applyAlignment="1">
      <alignment horizontal="center"/>
    </xf>
    <xf numFmtId="3" fontId="0" fillId="0" borderId="8" xfId="0" applyNumberFormat="1" applyBorder="1" applyAlignment="1">
      <alignment horizontal="center"/>
    </xf>
    <xf numFmtId="3" fontId="0" fillId="0" borderId="9" xfId="0" applyNumberFormat="1" applyBorder="1" applyAlignment="1">
      <alignment horizontal="center"/>
    </xf>
    <xf numFmtId="3" fontId="0" fillId="0" borderId="2" xfId="0" applyNumberFormat="1" applyBorder="1" applyAlignment="1">
      <alignment horizontal="center"/>
    </xf>
    <xf numFmtId="3" fontId="0" fillId="0" borderId="5" xfId="0" applyNumberFormat="1" applyBorder="1" applyAlignment="1">
      <alignment horizontal="center"/>
    </xf>
    <xf numFmtId="3" fontId="0" fillId="0" borderId="7" xfId="0" applyNumberFormat="1" applyBorder="1" applyAlignment="1">
      <alignment horizontal="center"/>
    </xf>
    <xf numFmtId="3" fontId="0" fillId="4" borderId="9" xfId="0" applyNumberFormat="1" applyFill="1" applyBorder="1" applyAlignment="1">
      <alignment horizontal="center"/>
    </xf>
    <xf numFmtId="1" fontId="9" fillId="0" borderId="0" xfId="0" applyNumberFormat="1" applyFont="1"/>
    <xf numFmtId="1" fontId="0" fillId="0" borderId="0" xfId="0" applyNumberFormat="1"/>
    <xf numFmtId="1" fontId="4" fillId="0" borderId="0" xfId="0" applyNumberFormat="1" applyFont="1"/>
    <xf numFmtId="1" fontId="6" fillId="0" borderId="0" xfId="0" applyNumberFormat="1" applyFont="1" applyAlignment="1">
      <alignment horizontal="right"/>
    </xf>
    <xf numFmtId="1" fontId="4" fillId="0" borderId="0" xfId="0" applyNumberFormat="1" applyFont="1" applyAlignment="1">
      <alignment horizontal="center"/>
    </xf>
    <xf numFmtId="1" fontId="4" fillId="0" borderId="2" xfId="0" applyNumberFormat="1" applyFont="1" applyBorder="1"/>
    <xf numFmtId="1" fontId="9" fillId="0" borderId="7" xfId="0" applyNumberFormat="1" applyFont="1" applyBorder="1" applyAlignment="1">
      <alignment horizontal="center"/>
    </xf>
    <xf numFmtId="1" fontId="9" fillId="0" borderId="8" xfId="0" applyNumberFormat="1" applyFont="1" applyBorder="1" applyAlignment="1">
      <alignment horizontal="center"/>
    </xf>
    <xf numFmtId="1" fontId="9" fillId="0" borderId="9" xfId="0" applyNumberFormat="1" applyFont="1" applyBorder="1" applyAlignment="1">
      <alignment horizontal="center"/>
    </xf>
    <xf numFmtId="3" fontId="9" fillId="0" borderId="2" xfId="0" applyNumberFormat="1" applyFont="1" applyBorder="1" applyAlignment="1">
      <alignment horizontal="center" vertical="center"/>
    </xf>
    <xf numFmtId="3" fontId="9" fillId="0" borderId="3" xfId="0" applyNumberFormat="1" applyFont="1" applyBorder="1" applyAlignment="1">
      <alignment horizontal="center" vertical="center"/>
    </xf>
    <xf numFmtId="3" fontId="9" fillId="0" borderId="4" xfId="0" applyNumberFormat="1" applyFont="1" applyBorder="1" applyAlignment="1">
      <alignment horizontal="center" vertical="center"/>
    </xf>
    <xf numFmtId="3" fontId="4" fillId="0" borderId="5" xfId="0" applyNumberFormat="1" applyFont="1" applyBorder="1" applyAlignment="1">
      <alignment horizontal="center" vertical="center"/>
    </xf>
    <xf numFmtId="3" fontId="4" fillId="0" borderId="0" xfId="0" applyNumberFormat="1" applyFont="1" applyBorder="1" applyAlignment="1">
      <alignment horizontal="center" vertical="center"/>
    </xf>
    <xf numFmtId="3" fontId="4" fillId="0" borderId="6" xfId="0" applyNumberFormat="1" applyFont="1" applyBorder="1" applyAlignment="1">
      <alignment horizontal="center" vertical="center"/>
    </xf>
    <xf numFmtId="3" fontId="9" fillId="0" borderId="5" xfId="0" applyNumberFormat="1" applyFont="1" applyBorder="1" applyAlignment="1">
      <alignment horizontal="center" vertical="center"/>
    </xf>
    <xf numFmtId="3" fontId="9" fillId="0" borderId="0" xfId="0" applyNumberFormat="1" applyFont="1" applyBorder="1" applyAlignment="1">
      <alignment horizontal="center" vertical="center"/>
    </xf>
    <xf numFmtId="3" fontId="9" fillId="0" borderId="6" xfId="0" applyNumberFormat="1" applyFont="1" applyBorder="1" applyAlignment="1">
      <alignment horizontal="center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8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9" fillId="0" borderId="5" xfId="0" applyNumberFormat="1" applyFont="1" applyBorder="1" applyAlignment="1">
      <alignment horizontal="center"/>
    </xf>
    <xf numFmtId="3" fontId="9" fillId="0" borderId="0" xfId="0" applyNumberFormat="1" applyFont="1" applyBorder="1" applyAlignment="1">
      <alignment horizontal="center"/>
    </xf>
    <xf numFmtId="3" fontId="9" fillId="0" borderId="6" xfId="0" applyNumberFormat="1" applyFont="1" applyBorder="1" applyAlignment="1">
      <alignment horizontal="center"/>
    </xf>
    <xf numFmtId="3" fontId="4" fillId="0" borderId="5" xfId="0" applyNumberFormat="1" applyFont="1" applyBorder="1" applyAlignment="1">
      <alignment horizontal="center"/>
    </xf>
    <xf numFmtId="3" fontId="4" fillId="0" borderId="0" xfId="0" applyNumberFormat="1" applyFont="1" applyBorder="1" applyAlignment="1">
      <alignment horizontal="center"/>
    </xf>
    <xf numFmtId="3" fontId="4" fillId="0" borderId="6" xfId="0" applyNumberFormat="1" applyFont="1" applyBorder="1" applyAlignment="1">
      <alignment horizontal="center"/>
    </xf>
    <xf numFmtId="3" fontId="4" fillId="0" borderId="7" xfId="0" applyNumberFormat="1" applyFont="1" applyBorder="1" applyAlignment="1">
      <alignment horizontal="center"/>
    </xf>
    <xf numFmtId="3" fontId="4" fillId="0" borderId="8" xfId="0" applyNumberFormat="1" applyFont="1" applyBorder="1" applyAlignment="1">
      <alignment horizontal="center"/>
    </xf>
    <xf numFmtId="3" fontId="4" fillId="0" borderId="9" xfId="0" applyNumberFormat="1" applyFont="1" applyBorder="1" applyAlignment="1">
      <alignment horizontal="center"/>
    </xf>
    <xf numFmtId="1" fontId="9" fillId="0" borderId="10" xfId="0" applyNumberFormat="1" applyFont="1" applyBorder="1" applyAlignment="1">
      <alignment horizontal="center"/>
    </xf>
    <xf numFmtId="1" fontId="9" fillId="0" borderId="12" xfId="0" applyNumberFormat="1" applyFont="1" applyBorder="1" applyAlignment="1">
      <alignment horizontal="center"/>
    </xf>
    <xf numFmtId="1" fontId="9" fillId="0" borderId="3" xfId="0" applyNumberFormat="1" applyFont="1" applyBorder="1"/>
    <xf numFmtId="0" fontId="12" fillId="0" borderId="0" xfId="0" applyFont="1"/>
    <xf numFmtId="0" fontId="19" fillId="0" borderId="0" xfId="0" applyFont="1" applyAlignment="1">
      <alignment horizontal="right"/>
    </xf>
    <xf numFmtId="2" fontId="12" fillId="0" borderId="0" xfId="0" applyNumberFormat="1" applyFont="1" applyBorder="1" applyAlignment="1">
      <alignment horizontal="center"/>
    </xf>
    <xf numFmtId="0" fontId="12" fillId="0" borderId="10" xfId="0" applyFont="1" applyBorder="1" applyAlignment="1">
      <alignment horizontal="center"/>
    </xf>
    <xf numFmtId="0" fontId="12" fillId="0" borderId="2" xfId="0" applyFont="1" applyBorder="1"/>
    <xf numFmtId="0" fontId="12" fillId="0" borderId="3" xfId="0" applyFont="1" applyBorder="1"/>
    <xf numFmtId="0" fontId="12" fillId="0" borderId="5" xfId="0" applyFont="1" applyBorder="1"/>
    <xf numFmtId="0" fontId="12" fillId="0" borderId="4" xfId="0" applyFont="1" applyBorder="1"/>
    <xf numFmtId="3" fontId="12" fillId="0" borderId="12" xfId="0" applyNumberFormat="1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3" fontId="12" fillId="0" borderId="10" xfId="0" applyNumberFormat="1" applyFont="1" applyBorder="1" applyAlignment="1">
      <alignment horizontal="center"/>
    </xf>
    <xf numFmtId="0" fontId="12" fillId="0" borderId="9" xfId="0" applyFont="1" applyBorder="1" applyAlignment="1">
      <alignment horizontal="center"/>
    </xf>
    <xf numFmtId="3" fontId="12" fillId="0" borderId="2" xfId="0" applyNumberFormat="1" applyFont="1" applyBorder="1" applyAlignment="1">
      <alignment horizontal="center"/>
    </xf>
    <xf numFmtId="3" fontId="12" fillId="0" borderId="3" xfId="0" applyNumberFormat="1" applyFont="1" applyBorder="1" applyAlignment="1">
      <alignment horizontal="center"/>
    </xf>
    <xf numFmtId="3" fontId="12" fillId="0" borderId="4" xfId="0" applyNumberFormat="1" applyFont="1" applyBorder="1" applyAlignment="1">
      <alignment horizontal="center"/>
    </xf>
    <xf numFmtId="0" fontId="12" fillId="0" borderId="11" xfId="0" applyFont="1" applyBorder="1" applyAlignment="1">
      <alignment horizontal="center"/>
    </xf>
    <xf numFmtId="3" fontId="12" fillId="0" borderId="5" xfId="0" applyNumberFormat="1" applyFont="1" applyBorder="1" applyAlignment="1">
      <alignment horizontal="center"/>
    </xf>
    <xf numFmtId="3" fontId="12" fillId="0" borderId="0" xfId="0" applyNumberFormat="1" applyFont="1" applyBorder="1" applyAlignment="1">
      <alignment horizontal="center"/>
    </xf>
    <xf numFmtId="3" fontId="12" fillId="0" borderId="6" xfId="0" applyNumberFormat="1" applyFont="1" applyBorder="1" applyAlignment="1">
      <alignment horizontal="center"/>
    </xf>
    <xf numFmtId="0" fontId="12" fillId="0" borderId="12" xfId="0" applyFont="1" applyBorder="1" applyAlignment="1">
      <alignment horizontal="center"/>
    </xf>
    <xf numFmtId="3" fontId="12" fillId="0" borderId="7" xfId="0" applyNumberFormat="1" applyFont="1" applyBorder="1" applyAlignment="1">
      <alignment horizontal="center"/>
    </xf>
    <xf numFmtId="3" fontId="12" fillId="0" borderId="8" xfId="0" applyNumberFormat="1" applyFont="1" applyBorder="1" applyAlignment="1">
      <alignment horizontal="center"/>
    </xf>
    <xf numFmtId="3" fontId="12" fillId="0" borderId="9" xfId="0" applyNumberFormat="1" applyFont="1" applyBorder="1" applyAlignment="1">
      <alignment horizontal="center"/>
    </xf>
    <xf numFmtId="3" fontId="12" fillId="0" borderId="11" xfId="0" applyNumberFormat="1" applyFont="1" applyBorder="1" applyAlignment="1">
      <alignment horizontal="center"/>
    </xf>
    <xf numFmtId="3" fontId="0" fillId="4" borderId="0" xfId="0" applyNumberFormat="1" applyFill="1" applyBorder="1" applyAlignment="1">
      <alignment horizontal="center"/>
    </xf>
    <xf numFmtId="3" fontId="4" fillId="0" borderId="2" xfId="0" applyNumberFormat="1" applyFont="1" applyBorder="1" applyAlignment="1">
      <alignment horizontal="center"/>
    </xf>
    <xf numFmtId="3" fontId="4" fillId="0" borderId="3" xfId="0" applyNumberFormat="1" applyFont="1" applyBorder="1" applyAlignment="1">
      <alignment horizontal="center"/>
    </xf>
    <xf numFmtId="3" fontId="4" fillId="0" borderId="4" xfId="0" applyNumberFormat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3" fontId="0" fillId="0" borderId="0" xfId="0" applyNumberFormat="1"/>
    <xf numFmtId="0" fontId="16" fillId="0" borderId="0" xfId="0" applyFont="1" applyAlignment="1">
      <alignment horizontal="right"/>
    </xf>
    <xf numFmtId="1" fontId="12" fillId="0" borderId="2" xfId="0" applyNumberFormat="1" applyFont="1" applyBorder="1" applyAlignment="1">
      <alignment horizontal="center"/>
    </xf>
    <xf numFmtId="1" fontId="12" fillId="0" borderId="5" xfId="0" applyNumberFormat="1" applyFont="1" applyBorder="1" applyAlignment="1">
      <alignment horizontal="center"/>
    </xf>
    <xf numFmtId="1" fontId="12" fillId="0" borderId="7" xfId="0" applyNumberFormat="1" applyFont="1" applyBorder="1" applyAlignment="1">
      <alignment horizontal="center"/>
    </xf>
    <xf numFmtId="0" fontId="6" fillId="0" borderId="0" xfId="0" applyFont="1"/>
    <xf numFmtId="3" fontId="9" fillId="5" borderId="5" xfId="0" applyNumberFormat="1" applyFont="1" applyFill="1" applyBorder="1" applyAlignment="1">
      <alignment horizontal="center" vertical="center"/>
    </xf>
    <xf numFmtId="3" fontId="9" fillId="5" borderId="0" xfId="0" applyNumberFormat="1" applyFont="1" applyFill="1" applyBorder="1" applyAlignment="1">
      <alignment horizontal="center" vertical="center"/>
    </xf>
    <xf numFmtId="3" fontId="9" fillId="5" borderId="6" xfId="0" applyNumberFormat="1" applyFont="1" applyFill="1" applyBorder="1" applyAlignment="1">
      <alignment horizontal="center" vertical="center"/>
    </xf>
    <xf numFmtId="3" fontId="4" fillId="5" borderId="5" xfId="0" applyNumberFormat="1" applyFont="1" applyFill="1" applyBorder="1" applyAlignment="1">
      <alignment horizontal="center" vertical="center"/>
    </xf>
    <xf numFmtId="3" fontId="4" fillId="5" borderId="0" xfId="0" applyNumberFormat="1" applyFont="1" applyFill="1" applyBorder="1" applyAlignment="1">
      <alignment horizontal="center" vertical="center"/>
    </xf>
    <xf numFmtId="3" fontId="4" fillId="5" borderId="6" xfId="0" applyNumberFormat="1" applyFont="1" applyFill="1" applyBorder="1" applyAlignment="1">
      <alignment horizontal="center" vertical="center"/>
    </xf>
    <xf numFmtId="3" fontId="4" fillId="5" borderId="7" xfId="0" applyNumberFormat="1" applyFont="1" applyFill="1" applyBorder="1" applyAlignment="1">
      <alignment horizontal="center" vertical="center"/>
    </xf>
    <xf numFmtId="3" fontId="4" fillId="5" borderId="8" xfId="0" applyNumberFormat="1" applyFont="1" applyFill="1" applyBorder="1" applyAlignment="1">
      <alignment horizontal="center" vertical="center"/>
    </xf>
    <xf numFmtId="3" fontId="4" fillId="5" borderId="9" xfId="0" applyNumberFormat="1" applyFont="1" applyFill="1" applyBorder="1" applyAlignment="1">
      <alignment horizontal="center" vertical="center"/>
    </xf>
    <xf numFmtId="3" fontId="9" fillId="5" borderId="2" xfId="0" applyNumberFormat="1" applyFont="1" applyFill="1" applyBorder="1" applyAlignment="1">
      <alignment horizontal="center" vertical="center"/>
    </xf>
    <xf numFmtId="3" fontId="9" fillId="5" borderId="3" xfId="0" applyNumberFormat="1" applyFont="1" applyFill="1" applyBorder="1" applyAlignment="1">
      <alignment horizontal="center" vertical="center"/>
    </xf>
    <xf numFmtId="3" fontId="9" fillId="5" borderId="4" xfId="0" applyNumberFormat="1" applyFont="1" applyFill="1" applyBorder="1" applyAlignment="1">
      <alignment horizontal="center" vertical="center"/>
    </xf>
    <xf numFmtId="3" fontId="9" fillId="5" borderId="5" xfId="0" applyNumberFormat="1" applyFont="1" applyFill="1" applyBorder="1" applyAlignment="1">
      <alignment horizontal="center"/>
    </xf>
    <xf numFmtId="3" fontId="9" fillId="5" borderId="0" xfId="0" applyNumberFormat="1" applyFont="1" applyFill="1" applyBorder="1" applyAlignment="1">
      <alignment horizontal="center"/>
    </xf>
    <xf numFmtId="3" fontId="9" fillId="5" borderId="6" xfId="0" applyNumberFormat="1" applyFont="1" applyFill="1" applyBorder="1" applyAlignment="1">
      <alignment horizontal="center"/>
    </xf>
    <xf numFmtId="3" fontId="4" fillId="5" borderId="5" xfId="0" applyNumberFormat="1" applyFont="1" applyFill="1" applyBorder="1" applyAlignment="1">
      <alignment horizontal="center"/>
    </xf>
    <xf numFmtId="3" fontId="4" fillId="5" borderId="0" xfId="0" applyNumberFormat="1" applyFont="1" applyFill="1" applyBorder="1" applyAlignment="1">
      <alignment horizontal="center"/>
    </xf>
    <xf numFmtId="3" fontId="4" fillId="5" borderId="6" xfId="0" applyNumberFormat="1" applyFont="1" applyFill="1" applyBorder="1" applyAlignment="1">
      <alignment horizontal="center"/>
    </xf>
    <xf numFmtId="0" fontId="0" fillId="0" borderId="0" xfId="0" applyFill="1"/>
    <xf numFmtId="0" fontId="12" fillId="0" borderId="3" xfId="0" applyFont="1" applyBorder="1" applyAlignment="1">
      <alignment horizontal="center"/>
    </xf>
    <xf numFmtId="0" fontId="12" fillId="0" borderId="0" xfId="0" applyFont="1" applyBorder="1"/>
    <xf numFmtId="0" fontId="16" fillId="0" borderId="0" xfId="0" applyFont="1" applyAlignment="1">
      <alignment horizontal="right"/>
    </xf>
    <xf numFmtId="3" fontId="20" fillId="0" borderId="7" xfId="0" applyNumberFormat="1" applyFont="1" applyBorder="1" applyAlignment="1">
      <alignment horizontal="center"/>
    </xf>
    <xf numFmtId="3" fontId="0" fillId="0" borderId="0" xfId="0" applyNumberFormat="1" applyBorder="1"/>
    <xf numFmtId="3" fontId="20" fillId="0" borderId="12" xfId="0" applyNumberFormat="1" applyFont="1" applyBorder="1" applyAlignment="1">
      <alignment horizontal="center"/>
    </xf>
    <xf numFmtId="1" fontId="12" fillId="0" borderId="10" xfId="0" applyNumberFormat="1" applyFont="1" applyBorder="1" applyAlignment="1">
      <alignment horizontal="center"/>
    </xf>
    <xf numFmtId="1" fontId="12" fillId="0" borderId="11" xfId="0" applyNumberFormat="1" applyFont="1" applyBorder="1" applyAlignment="1">
      <alignment horizontal="center"/>
    </xf>
    <xf numFmtId="1" fontId="12" fillId="0" borderId="12" xfId="0" applyNumberFormat="1" applyFont="1" applyBorder="1" applyAlignment="1">
      <alignment horizontal="center"/>
    </xf>
    <xf numFmtId="3" fontId="9" fillId="0" borderId="0" xfId="0" applyNumberFormat="1" applyFont="1" applyBorder="1" applyAlignment="1">
      <alignment horizontal="left"/>
    </xf>
    <xf numFmtId="0" fontId="4" fillId="0" borderId="2" xfId="0" applyFont="1" applyBorder="1"/>
    <xf numFmtId="0" fontId="4" fillId="0" borderId="5" xfId="0" applyFont="1" applyBorder="1"/>
    <xf numFmtId="0" fontId="4" fillId="0" borderId="4" xfId="0" applyFont="1" applyBorder="1"/>
    <xf numFmtId="3" fontId="4" fillId="0" borderId="12" xfId="0" applyNumberFormat="1" applyFont="1" applyBorder="1" applyAlignment="1">
      <alignment horizontal="center"/>
    </xf>
    <xf numFmtId="3" fontId="4" fillId="0" borderId="10" xfId="0" applyNumberFormat="1" applyFont="1" applyBorder="1" applyAlignment="1">
      <alignment horizontal="center"/>
    </xf>
    <xf numFmtId="3" fontId="4" fillId="0" borderId="11" xfId="0" applyNumberFormat="1" applyFont="1" applyBorder="1" applyAlignment="1">
      <alignment horizontal="center"/>
    </xf>
    <xf numFmtId="3" fontId="9" fillId="5" borderId="10" xfId="0" applyNumberFormat="1" applyFont="1" applyFill="1" applyBorder="1" applyAlignment="1">
      <alignment horizontal="left" vertical="center"/>
    </xf>
    <xf numFmtId="3" fontId="9" fillId="0" borderId="0" xfId="0" applyNumberFormat="1" applyFont="1" applyFill="1" applyBorder="1" applyAlignment="1">
      <alignment horizontal="center" vertical="center"/>
    </xf>
    <xf numFmtId="3" fontId="4" fillId="5" borderId="11" xfId="0" quotePrefix="1" applyNumberFormat="1" applyFont="1" applyFill="1" applyBorder="1" applyAlignment="1">
      <alignment horizontal="right" vertical="center"/>
    </xf>
    <xf numFmtId="3" fontId="4" fillId="0" borderId="0" xfId="0" applyNumberFormat="1" applyFont="1" applyFill="1" applyBorder="1" applyAlignment="1">
      <alignment horizontal="center" vertical="center"/>
    </xf>
    <xf numFmtId="3" fontId="9" fillId="0" borderId="11" xfId="0" applyNumberFormat="1" applyFont="1" applyBorder="1" applyAlignment="1">
      <alignment horizontal="left" vertical="center"/>
    </xf>
    <xf numFmtId="3" fontId="4" fillId="0" borderId="11" xfId="0" quotePrefix="1" applyNumberFormat="1" applyFont="1" applyBorder="1" applyAlignment="1">
      <alignment horizontal="right" vertical="center"/>
    </xf>
    <xf numFmtId="3" fontId="9" fillId="5" borderId="11" xfId="0" applyNumberFormat="1" applyFont="1" applyFill="1" applyBorder="1" applyAlignment="1">
      <alignment horizontal="left" vertical="center"/>
    </xf>
    <xf numFmtId="3" fontId="4" fillId="5" borderId="12" xfId="0" quotePrefix="1" applyNumberFormat="1" applyFont="1" applyFill="1" applyBorder="1" applyAlignment="1">
      <alignment horizontal="right" vertical="center"/>
    </xf>
    <xf numFmtId="3" fontId="9" fillId="0" borderId="10" xfId="0" applyNumberFormat="1" applyFont="1" applyBorder="1" applyAlignment="1">
      <alignment horizontal="left" vertical="center"/>
    </xf>
    <xf numFmtId="3" fontId="4" fillId="0" borderId="12" xfId="0" quotePrefix="1" applyNumberFormat="1" applyFont="1" applyBorder="1" applyAlignment="1">
      <alignment horizontal="right" vertical="center"/>
    </xf>
    <xf numFmtId="3" fontId="9" fillId="0" borderId="0" xfId="0" applyNumberFormat="1" applyFont="1" applyFill="1" applyAlignment="1">
      <alignment horizontal="center" vertical="center"/>
    </xf>
    <xf numFmtId="3" fontId="4" fillId="5" borderId="11" xfId="0" applyNumberFormat="1" applyFont="1" applyFill="1" applyBorder="1" applyAlignment="1">
      <alignment horizontal="right" vertical="center"/>
    </xf>
    <xf numFmtId="3" fontId="4" fillId="0" borderId="0" xfId="0" applyNumberFormat="1" applyFont="1" applyFill="1" applyBorder="1"/>
    <xf numFmtId="3" fontId="4" fillId="0" borderId="0" xfId="0" applyNumberFormat="1" applyFont="1" applyFill="1"/>
    <xf numFmtId="3" fontId="9" fillId="0" borderId="0" xfId="0" applyNumberFormat="1" applyFont="1" applyFill="1" applyBorder="1"/>
    <xf numFmtId="3" fontId="9" fillId="0" borderId="0" xfId="0" applyNumberFormat="1" applyFont="1" applyFill="1"/>
    <xf numFmtId="3" fontId="4" fillId="0" borderId="11" xfId="0" applyNumberFormat="1" applyFont="1" applyBorder="1" applyAlignment="1">
      <alignment horizontal="right" vertical="center"/>
    </xf>
    <xf numFmtId="3" fontId="4" fillId="5" borderId="12" xfId="0" applyNumberFormat="1" applyFont="1" applyFill="1" applyBorder="1" applyAlignment="1">
      <alignment horizontal="right" vertical="center"/>
    </xf>
    <xf numFmtId="3" fontId="9" fillId="5" borderId="11" xfId="0" applyNumberFormat="1" applyFont="1" applyFill="1" applyBorder="1" applyAlignment="1">
      <alignment horizontal="left"/>
    </xf>
    <xf numFmtId="3" fontId="4" fillId="5" borderId="11" xfId="0" applyNumberFormat="1" applyFont="1" applyFill="1" applyBorder="1" applyAlignment="1">
      <alignment horizontal="right"/>
    </xf>
    <xf numFmtId="3" fontId="9" fillId="0" borderId="11" xfId="0" applyNumberFormat="1" applyFont="1" applyBorder="1" applyAlignment="1">
      <alignment horizontal="left"/>
    </xf>
    <xf numFmtId="3" fontId="4" fillId="0" borderId="12" xfId="0" applyNumberFormat="1" applyFont="1" applyBorder="1" applyAlignment="1">
      <alignment horizontal="right"/>
    </xf>
    <xf numFmtId="3" fontId="9" fillId="5" borderId="10" xfId="0" applyNumberFormat="1" applyFont="1" applyFill="1" applyBorder="1" applyAlignment="1">
      <alignment horizontal="left"/>
    </xf>
    <xf numFmtId="3" fontId="4" fillId="0" borderId="11" xfId="0" applyNumberFormat="1" applyFont="1" applyBorder="1" applyAlignment="1">
      <alignment horizontal="right"/>
    </xf>
    <xf numFmtId="3" fontId="4" fillId="5" borderId="12" xfId="0" applyNumberFormat="1" applyFont="1" applyFill="1" applyBorder="1" applyAlignment="1">
      <alignment horizontal="right"/>
    </xf>
    <xf numFmtId="3" fontId="9" fillId="0" borderId="10" xfId="0" applyNumberFormat="1" applyFont="1" applyBorder="1" applyAlignment="1">
      <alignment horizontal="left"/>
    </xf>
    <xf numFmtId="3" fontId="9" fillId="0" borderId="0" xfId="0" applyNumberFormat="1" applyFont="1" applyFill="1" applyAlignment="1">
      <alignment horizontal="right"/>
    </xf>
    <xf numFmtId="0" fontId="12" fillId="2" borderId="1" xfId="0" applyFont="1" applyFill="1" applyBorder="1" applyAlignment="1" applyProtection="1">
      <alignment horizontal="center"/>
      <protection locked="0"/>
    </xf>
    <xf numFmtId="0" fontId="4" fillId="2" borderId="1" xfId="0" applyFont="1" applyFill="1" applyBorder="1" applyAlignment="1" applyProtection="1">
      <alignment horizontal="center"/>
      <protection locked="0"/>
    </xf>
    <xf numFmtId="3" fontId="0" fillId="0" borderId="0" xfId="0" applyNumberFormat="1" applyBorder="1" applyAlignment="1">
      <alignment horizontal="right"/>
    </xf>
    <xf numFmtId="3" fontId="4" fillId="0" borderId="10" xfId="0" applyNumberFormat="1" applyFont="1" applyFill="1" applyBorder="1" applyAlignment="1">
      <alignment horizontal="center"/>
    </xf>
    <xf numFmtId="3" fontId="12" fillId="0" borderId="2" xfId="0" applyNumberFormat="1" applyFont="1" applyFill="1" applyBorder="1" applyAlignment="1">
      <alignment horizontal="center"/>
    </xf>
    <xf numFmtId="3" fontId="4" fillId="0" borderId="11" xfId="0" applyNumberFormat="1" applyFont="1" applyFill="1" applyBorder="1" applyAlignment="1">
      <alignment horizontal="center"/>
    </xf>
    <xf numFmtId="3" fontId="12" fillId="0" borderId="5" xfId="0" applyNumberFormat="1" applyFont="1" applyFill="1" applyBorder="1" applyAlignment="1">
      <alignment horizontal="center"/>
    </xf>
    <xf numFmtId="3" fontId="4" fillId="0" borderId="12" xfId="0" applyNumberFormat="1" applyFont="1" applyFill="1" applyBorder="1" applyAlignment="1">
      <alignment horizontal="center"/>
    </xf>
    <xf numFmtId="3" fontId="12" fillId="0" borderId="7" xfId="0" applyNumberFormat="1" applyFont="1" applyFill="1" applyBorder="1" applyAlignment="1">
      <alignment horizontal="center"/>
    </xf>
    <xf numFmtId="3" fontId="12" fillId="0" borderId="10" xfId="0" applyNumberFormat="1" applyFont="1" applyFill="1" applyBorder="1" applyAlignment="1">
      <alignment horizontal="center"/>
    </xf>
    <xf numFmtId="3" fontId="12" fillId="0" borderId="11" xfId="0" applyNumberFormat="1" applyFont="1" applyFill="1" applyBorder="1" applyAlignment="1">
      <alignment horizontal="center"/>
    </xf>
    <xf numFmtId="4" fontId="4" fillId="0" borderId="2" xfId="0" applyNumberFormat="1" applyFont="1" applyBorder="1" applyAlignment="1">
      <alignment horizontal="center"/>
    </xf>
    <xf numFmtId="165" fontId="12" fillId="0" borderId="2" xfId="0" applyNumberFormat="1" applyFont="1" applyBorder="1" applyAlignment="1">
      <alignment horizontal="center"/>
    </xf>
    <xf numFmtId="4" fontId="0" fillId="0" borderId="2" xfId="0" applyNumberFormat="1" applyBorder="1" applyAlignment="1">
      <alignment horizontal="center"/>
    </xf>
    <xf numFmtId="0" fontId="16" fillId="0" borderId="0" xfId="0" applyFont="1" applyAlignment="1">
      <alignment horizontal="right"/>
    </xf>
  </cellXfs>
  <cellStyles count="1">
    <cellStyle name="Normal" xfId="0" builtinId="0"/>
  </cellStyles>
  <dxfs count="137"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ont>
        <b val="0"/>
        <i val="0"/>
        <strike val="0"/>
      </font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ont>
        <b val="0"/>
        <i val="0"/>
        <strike val="0"/>
      </font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ont>
        <b val="0"/>
        <i val="0"/>
        <strike val="0"/>
      </font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ont>
        <b val="0"/>
        <i val="0"/>
        <strike val="0"/>
      </font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ont>
        <b val="0"/>
        <i val="0"/>
        <strike val="0"/>
      </font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270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ont>
        <strike val="0"/>
      </font>
      <fill>
        <gradientFill type="path" left="0.5" right="0.5" top="0.5" bottom="0.5">
          <stop position="0">
            <color theme="0"/>
          </stop>
          <stop position="1">
            <color rgb="FF0070C0"/>
          </stop>
        </gradientFill>
      </fill>
    </dxf>
    <dxf>
      <font>
        <b val="0"/>
        <i val="0"/>
        <strike val="0"/>
      </font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</dxfs>
  <tableStyles count="0" defaultTableStyle="TableStyleMedium2" defaultPivotStyle="PivotStyleLight16"/>
  <colors>
    <mruColors>
      <color rgb="FFFF0000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jpeg"/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5.jpe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5.jpe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6.jpe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7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449036</xdr:colOff>
      <xdr:row>4</xdr:row>
      <xdr:rowOff>0</xdr:rowOff>
    </xdr:from>
    <xdr:to>
      <xdr:col>4</xdr:col>
      <xdr:colOff>326571</xdr:colOff>
      <xdr:row>8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FEF43F5-6DA3-4518-9722-2E627F58D6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45822" y="1088571"/>
          <a:ext cx="1319892" cy="1093401"/>
        </a:xfrm>
        <a:prstGeom prst="rect">
          <a:avLst/>
        </a:prstGeom>
      </xdr:spPr>
    </xdr:pic>
    <xdr:clientData/>
  </xdr:twoCellAnchor>
  <xdr:twoCellAnchor editAs="oneCell">
    <xdr:from>
      <xdr:col>23</xdr:col>
      <xdr:colOff>612321</xdr:colOff>
      <xdr:row>3</xdr:row>
      <xdr:rowOff>211894</xdr:rowOff>
    </xdr:from>
    <xdr:to>
      <xdr:col>26</xdr:col>
      <xdr:colOff>694725</xdr:colOff>
      <xdr:row>213</xdr:row>
      <xdr:rowOff>197923</xdr:rowOff>
    </xdr:to>
    <xdr:pic>
      <xdr:nvPicPr>
        <xdr:cNvPr id="6" name="Obraz 5">
          <a:extLst>
            <a:ext uri="{FF2B5EF4-FFF2-40B4-BE49-F238E27FC236}">
              <a16:creationId xmlns:a16="http://schemas.microsoft.com/office/drawing/2014/main" id="{38AEA962-CC63-449C-9341-A71C123179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940892" y="1028323"/>
          <a:ext cx="2245940" cy="1346743"/>
        </a:xfrm>
        <a:prstGeom prst="rect">
          <a:avLst/>
        </a:prstGeom>
      </xdr:spPr>
    </xdr:pic>
    <xdr:clientData/>
  </xdr:twoCellAnchor>
  <xdr:twoCellAnchor editAs="oneCell">
    <xdr:from>
      <xdr:col>2</xdr:col>
      <xdr:colOff>476250</xdr:colOff>
      <xdr:row>4</xdr:row>
      <xdr:rowOff>40822</xdr:rowOff>
    </xdr:from>
    <xdr:to>
      <xdr:col>4</xdr:col>
      <xdr:colOff>310083</xdr:colOff>
      <xdr:row>7</xdr:row>
      <xdr:rowOff>214869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2D44862-B5F3-453C-9119-B7F7744C31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109107" y="1129393"/>
          <a:ext cx="1276190" cy="99047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202407</xdr:colOff>
      <xdr:row>4</xdr:row>
      <xdr:rowOff>47626</xdr:rowOff>
    </xdr:from>
    <xdr:to>
      <xdr:col>3</xdr:col>
      <xdr:colOff>595312</xdr:colOff>
      <xdr:row>7</xdr:row>
      <xdr:rowOff>214453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59814F94-F6BE-4F8E-A7B5-4AFB0CE433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74032" y="1059657"/>
          <a:ext cx="1178718" cy="976452"/>
        </a:xfrm>
        <a:prstGeom prst="rect">
          <a:avLst/>
        </a:prstGeom>
      </xdr:spPr>
    </xdr:pic>
    <xdr:clientData/>
  </xdr:twoCellAnchor>
  <xdr:twoCellAnchor editAs="oneCell">
    <xdr:from>
      <xdr:col>2</xdr:col>
      <xdr:colOff>217714</xdr:colOff>
      <xdr:row>4</xdr:row>
      <xdr:rowOff>81643</xdr:rowOff>
    </xdr:from>
    <xdr:to>
      <xdr:col>3</xdr:col>
      <xdr:colOff>718297</xdr:colOff>
      <xdr:row>7</xdr:row>
      <xdr:rowOff>255691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F1DC51B-0926-4221-ABDB-0B72FDD17E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68928" y="1115786"/>
          <a:ext cx="1276190" cy="990476"/>
        </a:xfrm>
        <a:prstGeom prst="rect">
          <a:avLst/>
        </a:prstGeom>
      </xdr:spPr>
    </xdr:pic>
    <xdr:clientData/>
  </xdr:twoCellAnchor>
  <xdr:twoCellAnchor editAs="oneCell">
    <xdr:from>
      <xdr:col>18</xdr:col>
      <xdr:colOff>0</xdr:colOff>
      <xdr:row>2</xdr:row>
      <xdr:rowOff>0</xdr:rowOff>
    </xdr:from>
    <xdr:to>
      <xdr:col>20</xdr:col>
      <xdr:colOff>357950</xdr:colOff>
      <xdr:row>6</xdr:row>
      <xdr:rowOff>104186</xdr:rowOff>
    </xdr:to>
    <xdr:pic>
      <xdr:nvPicPr>
        <xdr:cNvPr id="6" name="Obraz 2">
          <a:extLst>
            <a:ext uri="{FF2B5EF4-FFF2-40B4-BE49-F238E27FC236}">
              <a16:creationId xmlns:a16="http://schemas.microsoft.com/office/drawing/2014/main" id="{90227808-C4B2-4391-8C0F-93BCD62DBE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960929" y="517071"/>
          <a:ext cx="1909164" cy="116554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152400</xdr:colOff>
      <xdr:row>4</xdr:row>
      <xdr:rowOff>47625</xdr:rowOff>
    </xdr:from>
    <xdr:to>
      <xdr:col>3</xdr:col>
      <xdr:colOff>616743</xdr:colOff>
      <xdr:row>7</xdr:row>
      <xdr:rowOff>204927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FE0E3B2-0B30-4D3E-ADE8-49FADAC06E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81150" y="1066800"/>
          <a:ext cx="1178718" cy="976452"/>
        </a:xfrm>
        <a:prstGeom prst="rect">
          <a:avLst/>
        </a:prstGeom>
      </xdr:spPr>
    </xdr:pic>
    <xdr:clientData/>
  </xdr:twoCellAnchor>
  <xdr:twoCellAnchor editAs="oneCell">
    <xdr:from>
      <xdr:col>15</xdr:col>
      <xdr:colOff>409575</xdr:colOff>
      <xdr:row>1</xdr:row>
      <xdr:rowOff>56558</xdr:rowOff>
    </xdr:from>
    <xdr:to>
      <xdr:col>18</xdr:col>
      <xdr:colOff>191262</xdr:colOff>
      <xdr:row>5</xdr:row>
      <xdr:rowOff>56388</xdr:rowOff>
    </xdr:to>
    <xdr:pic>
      <xdr:nvPicPr>
        <xdr:cNvPr id="4" name="Obraz 3">
          <a:extLst>
            <a:ext uri="{FF2B5EF4-FFF2-40B4-BE49-F238E27FC236}">
              <a16:creationId xmlns:a16="http://schemas.microsoft.com/office/drawing/2014/main" id="{1BBD4345-A565-443C-8695-F503929F30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325225" y="323258"/>
          <a:ext cx="1715262" cy="1028530"/>
        </a:xfrm>
        <a:prstGeom prst="rect">
          <a:avLst/>
        </a:prstGeom>
      </xdr:spPr>
    </xdr:pic>
    <xdr:clientData/>
  </xdr:twoCellAnchor>
  <xdr:twoCellAnchor editAs="oneCell">
    <xdr:from>
      <xdr:col>2</xdr:col>
      <xdr:colOff>133350</xdr:colOff>
      <xdr:row>4</xdr:row>
      <xdr:rowOff>66675</xdr:rowOff>
    </xdr:from>
    <xdr:to>
      <xdr:col>3</xdr:col>
      <xdr:colOff>695165</xdr:colOff>
      <xdr:row>7</xdr:row>
      <xdr:rowOff>238001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6DBD7AE-1EAB-4E3F-B90E-B0F6424A42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562100" y="1085850"/>
          <a:ext cx="1276190" cy="9904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114300</xdr:colOff>
      <xdr:row>4</xdr:row>
      <xdr:rowOff>19050</xdr:rowOff>
    </xdr:from>
    <xdr:to>
      <xdr:col>4</xdr:col>
      <xdr:colOff>461916</xdr:colOff>
      <xdr:row>107</xdr:row>
      <xdr:rowOff>38099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335A4E1-DAE3-4B5F-B24F-7A50822F53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57425" y="1038225"/>
          <a:ext cx="1061991" cy="1104899"/>
        </a:xfrm>
        <a:prstGeom prst="rect">
          <a:avLst/>
        </a:prstGeom>
      </xdr:spPr>
    </xdr:pic>
    <xdr:clientData/>
  </xdr:twoCellAnchor>
  <xdr:twoCellAnchor editAs="oneCell">
    <xdr:from>
      <xdr:col>16</xdr:col>
      <xdr:colOff>209550</xdr:colOff>
      <xdr:row>1</xdr:row>
      <xdr:rowOff>47033</xdr:rowOff>
    </xdr:from>
    <xdr:to>
      <xdr:col>19</xdr:col>
      <xdr:colOff>96011</xdr:colOff>
      <xdr:row>5</xdr:row>
      <xdr:rowOff>46862</xdr:rowOff>
    </xdr:to>
    <xdr:pic>
      <xdr:nvPicPr>
        <xdr:cNvPr id="4" name="Obraz 3">
          <a:extLst>
            <a:ext uri="{FF2B5EF4-FFF2-40B4-BE49-F238E27FC236}">
              <a16:creationId xmlns:a16="http://schemas.microsoft.com/office/drawing/2014/main" id="{B8EB4E5C-811F-414D-ABD6-C5A5503B28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000" y="313733"/>
          <a:ext cx="1715261" cy="1028529"/>
        </a:xfrm>
        <a:prstGeom prst="rect">
          <a:avLst/>
        </a:prstGeom>
      </xdr:spPr>
    </xdr:pic>
    <xdr:clientData/>
  </xdr:twoCellAnchor>
  <xdr:twoCellAnchor editAs="oneCell">
    <xdr:from>
      <xdr:col>3</xdr:col>
      <xdr:colOff>114300</xdr:colOff>
      <xdr:row>4</xdr:row>
      <xdr:rowOff>66675</xdr:rowOff>
    </xdr:from>
    <xdr:to>
      <xdr:col>4</xdr:col>
      <xdr:colOff>676115</xdr:colOff>
      <xdr:row>7</xdr:row>
      <xdr:rowOff>238001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1E566064-10E2-4A45-8F74-B667C43DA1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257425" y="1085850"/>
          <a:ext cx="1276190" cy="99047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647700</xdr:colOff>
      <xdr:row>4</xdr:row>
      <xdr:rowOff>28576</xdr:rowOff>
    </xdr:from>
    <xdr:to>
      <xdr:col>4</xdr:col>
      <xdr:colOff>238125</xdr:colOff>
      <xdr:row>8</xdr:row>
      <xdr:rowOff>28576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BAEB1D6-BA82-4DC4-9ECE-FFEF38D3B7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66900" y="1047751"/>
          <a:ext cx="1019175" cy="1085850"/>
        </a:xfrm>
        <a:prstGeom prst="rect">
          <a:avLst/>
        </a:prstGeom>
      </xdr:spPr>
    </xdr:pic>
    <xdr:clientData/>
  </xdr:twoCellAnchor>
  <xdr:twoCellAnchor editAs="oneCell">
    <xdr:from>
      <xdr:col>16</xdr:col>
      <xdr:colOff>104774</xdr:colOff>
      <xdr:row>1</xdr:row>
      <xdr:rowOff>90843</xdr:rowOff>
    </xdr:from>
    <xdr:to>
      <xdr:col>18</xdr:col>
      <xdr:colOff>591311</xdr:colOff>
      <xdr:row>5</xdr:row>
      <xdr:rowOff>84962</xdr:rowOff>
    </xdr:to>
    <xdr:pic>
      <xdr:nvPicPr>
        <xdr:cNvPr id="4" name="Obraz 3">
          <a:extLst>
            <a:ext uri="{FF2B5EF4-FFF2-40B4-BE49-F238E27FC236}">
              <a16:creationId xmlns:a16="http://schemas.microsoft.com/office/drawing/2014/main" id="{C7BDBAA0-3274-4DD7-8992-5A060AE144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01349" y="357543"/>
          <a:ext cx="1705737" cy="1022819"/>
        </a:xfrm>
        <a:prstGeom prst="rect">
          <a:avLst/>
        </a:prstGeom>
      </xdr:spPr>
    </xdr:pic>
    <xdr:clientData/>
  </xdr:twoCellAnchor>
  <xdr:twoCellAnchor editAs="oneCell">
    <xdr:from>
      <xdr:col>2</xdr:col>
      <xdr:colOff>466725</xdr:colOff>
      <xdr:row>4</xdr:row>
      <xdr:rowOff>66675</xdr:rowOff>
    </xdr:from>
    <xdr:to>
      <xdr:col>4</xdr:col>
      <xdr:colOff>314165</xdr:colOff>
      <xdr:row>7</xdr:row>
      <xdr:rowOff>238001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812E424D-51C6-44A5-857B-85456C4559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85925" y="1085850"/>
          <a:ext cx="1276190" cy="99047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180975</xdr:colOff>
      <xdr:row>4</xdr:row>
      <xdr:rowOff>1</xdr:rowOff>
    </xdr:from>
    <xdr:to>
      <xdr:col>4</xdr:col>
      <xdr:colOff>485775</xdr:colOff>
      <xdr:row>8</xdr:row>
      <xdr:rowOff>38100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9596D35-EAD0-453E-83AA-9E7DC24732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24100" y="1019176"/>
          <a:ext cx="1019175" cy="1123949"/>
        </a:xfrm>
        <a:prstGeom prst="rect">
          <a:avLst/>
        </a:prstGeom>
      </xdr:spPr>
    </xdr:pic>
    <xdr:clientData/>
  </xdr:twoCellAnchor>
  <xdr:twoCellAnchor editAs="oneCell">
    <xdr:from>
      <xdr:col>16</xdr:col>
      <xdr:colOff>61331</xdr:colOff>
      <xdr:row>0</xdr:row>
      <xdr:rowOff>247650</xdr:rowOff>
    </xdr:from>
    <xdr:to>
      <xdr:col>18</xdr:col>
      <xdr:colOff>524636</xdr:colOff>
      <xdr:row>4</xdr:row>
      <xdr:rowOff>237363</xdr:rowOff>
    </xdr:to>
    <xdr:pic>
      <xdr:nvPicPr>
        <xdr:cNvPr id="4" name="Obraz 3">
          <a:extLst>
            <a:ext uri="{FF2B5EF4-FFF2-40B4-BE49-F238E27FC236}">
              <a16:creationId xmlns:a16="http://schemas.microsoft.com/office/drawing/2014/main" id="{2CFF1BEB-F307-4437-BEED-B50D3B9206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81781" y="247650"/>
          <a:ext cx="1682505" cy="1008888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</xdr:colOff>
      <xdr:row>4</xdr:row>
      <xdr:rowOff>66675</xdr:rowOff>
    </xdr:from>
    <xdr:to>
      <xdr:col>4</xdr:col>
      <xdr:colOff>580865</xdr:colOff>
      <xdr:row>7</xdr:row>
      <xdr:rowOff>238001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2D88966-5969-471A-B260-805F74AE89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162175" y="1085850"/>
          <a:ext cx="1276190" cy="9904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C313"/>
  <sheetViews>
    <sheetView zoomScale="70" zoomScaleNormal="70" workbookViewId="0">
      <selection activeCell="AA1" sqref="AA1"/>
    </sheetView>
  </sheetViews>
  <sheetFormatPr defaultRowHeight="15" x14ac:dyDescent="0.25"/>
  <cols>
    <col min="1" max="1" width="13.7109375" customWidth="1"/>
    <col min="2" max="6" width="10.7109375" customWidth="1"/>
    <col min="7" max="7" width="5.7109375" customWidth="1"/>
    <col min="8" max="8" width="13.7109375" customWidth="1"/>
    <col min="9" max="13" width="10.7109375" customWidth="1"/>
    <col min="14" max="14" width="5.7109375" customWidth="1"/>
    <col min="15" max="15" width="13.7109375" customWidth="1"/>
    <col min="16" max="20" width="10.7109375" customWidth="1"/>
    <col min="21" max="21" width="5.7109375" customWidth="1"/>
    <col min="22" max="22" width="13.7109375" customWidth="1"/>
    <col min="23" max="27" width="10.7109375" customWidth="1"/>
  </cols>
  <sheetData>
    <row r="1" spans="1:33" ht="21" customHeight="1" x14ac:dyDescent="0.35">
      <c r="A1" s="58" t="s">
        <v>148</v>
      </c>
      <c r="AA1" s="2" t="s">
        <v>163</v>
      </c>
    </row>
    <row r="2" spans="1:33" ht="21" customHeight="1" x14ac:dyDescent="0.3">
      <c r="A2" s="8" t="s">
        <v>26</v>
      </c>
    </row>
    <row r="3" spans="1:33" ht="21" customHeight="1" x14ac:dyDescent="0.3">
      <c r="A3" s="8" t="s">
        <v>57</v>
      </c>
    </row>
    <row r="4" spans="1:33" ht="21" customHeight="1" x14ac:dyDescent="0.35">
      <c r="A4" s="195" t="s">
        <v>136</v>
      </c>
      <c r="H4" s="5" t="s">
        <v>4</v>
      </c>
      <c r="I4" s="59">
        <v>75</v>
      </c>
      <c r="J4" s="8" t="s">
        <v>42</v>
      </c>
    </row>
    <row r="5" spans="1:33" ht="21" customHeight="1" x14ac:dyDescent="0.35">
      <c r="H5" s="5" t="s">
        <v>96</v>
      </c>
      <c r="I5" s="59">
        <v>65</v>
      </c>
      <c r="J5" s="8" t="s">
        <v>42</v>
      </c>
    </row>
    <row r="6" spans="1:33" ht="21" customHeight="1" x14ac:dyDescent="0.35">
      <c r="H6" s="5" t="s">
        <v>95</v>
      </c>
      <c r="I6" s="59">
        <v>20</v>
      </c>
      <c r="J6" s="8" t="s">
        <v>42</v>
      </c>
    </row>
    <row r="7" spans="1:33" ht="21" customHeight="1" x14ac:dyDescent="0.35">
      <c r="K7" s="71"/>
      <c r="M7" s="64" t="str">
        <f>IF(B133&lt;250,"   Low water flow rate, inaccurate value","")</f>
        <v/>
      </c>
    </row>
    <row r="8" spans="1:33" ht="21" customHeight="1" x14ac:dyDescent="0.35">
      <c r="D8" s="6"/>
      <c r="E8" s="70"/>
      <c r="H8" s="6" t="str">
        <f>IF((I5-I6)/(I4-I6)&lt;0.7,"ΔTln =","ΔTar =")</f>
        <v>ΔTar =</v>
      </c>
      <c r="I8" s="55">
        <f>IF((I5-I6)/(I4-I6)&lt;0.7,(I4-I5)/LN((I4-I6)/(I5-I6)),(I4+I5)/2-I6)</f>
        <v>50</v>
      </c>
      <c r="J8" s="8" t="s">
        <v>0</v>
      </c>
      <c r="K8" s="71"/>
      <c r="M8" s="64" t="str">
        <f>IF(AA211&gt;5000,"  High flow resistance","")</f>
        <v/>
      </c>
    </row>
    <row r="9" spans="1:33" ht="21" hidden="1" customHeight="1" x14ac:dyDescent="0.3">
      <c r="D9" s="6"/>
      <c r="E9" s="70"/>
      <c r="F9" s="6"/>
      <c r="G9" s="70"/>
      <c r="H9" s="8"/>
      <c r="I9" s="6"/>
      <c r="J9" s="7"/>
    </row>
    <row r="10" spans="1:33" ht="21" hidden="1" customHeight="1" x14ac:dyDescent="0.35">
      <c r="A10" s="8" t="s">
        <v>109</v>
      </c>
      <c r="D10" s="6"/>
      <c r="E10" s="70"/>
      <c r="F10" s="6"/>
      <c r="G10" s="70"/>
      <c r="H10" s="8"/>
      <c r="I10" s="6"/>
      <c r="J10" s="7"/>
      <c r="K10" s="71"/>
      <c r="L10" s="64"/>
    </row>
    <row r="11" spans="1:33" ht="21" hidden="1" customHeight="1" x14ac:dyDescent="0.3">
      <c r="A11" t="s">
        <v>53</v>
      </c>
      <c r="C11" s="6"/>
      <c r="D11" s="70"/>
      <c r="E11" s="8"/>
      <c r="F11" s="6"/>
      <c r="G11" s="7"/>
      <c r="H11" t="s">
        <v>54</v>
      </c>
      <c r="O11" t="s">
        <v>55</v>
      </c>
      <c r="V11" t="s">
        <v>56</v>
      </c>
    </row>
    <row r="12" spans="1:33" ht="21" hidden="1" customHeight="1" x14ac:dyDescent="0.25">
      <c r="A12" s="81" t="s">
        <v>58</v>
      </c>
      <c r="B12" s="72"/>
      <c r="C12" s="73"/>
      <c r="D12" s="73" t="s">
        <v>60</v>
      </c>
      <c r="E12" s="73"/>
      <c r="F12" s="43"/>
      <c r="H12" s="81" t="s">
        <v>58</v>
      </c>
      <c r="I12" s="73"/>
      <c r="J12" s="73"/>
      <c r="K12" s="73" t="s">
        <v>60</v>
      </c>
      <c r="L12" s="73"/>
      <c r="M12" s="43"/>
      <c r="N12" s="57"/>
      <c r="O12" s="81" t="s">
        <v>58</v>
      </c>
      <c r="P12" s="73"/>
      <c r="Q12" s="73"/>
      <c r="R12" s="73" t="s">
        <v>60</v>
      </c>
      <c r="S12" s="73"/>
      <c r="T12" s="43"/>
      <c r="U12" s="57"/>
      <c r="V12" s="81" t="s">
        <v>58</v>
      </c>
      <c r="W12" s="73"/>
      <c r="X12" s="73"/>
      <c r="Y12" s="73" t="s">
        <v>60</v>
      </c>
      <c r="Z12" s="73"/>
      <c r="AA12" s="43"/>
      <c r="AC12" s="57"/>
      <c r="AD12" s="57"/>
      <c r="AE12" s="57"/>
      <c r="AF12" s="57"/>
      <c r="AG12" s="57"/>
    </row>
    <row r="13" spans="1:33" ht="21" hidden="1" customHeight="1" x14ac:dyDescent="0.35">
      <c r="A13" s="82" t="s">
        <v>61</v>
      </c>
      <c r="B13" s="80">
        <v>200</v>
      </c>
      <c r="C13" s="78">
        <v>250</v>
      </c>
      <c r="D13" s="78">
        <v>300</v>
      </c>
      <c r="E13" s="78">
        <v>340</v>
      </c>
      <c r="F13" s="79">
        <v>420</v>
      </c>
      <c r="G13" s="71"/>
      <c r="H13" s="82" t="s">
        <v>61</v>
      </c>
      <c r="I13" s="78">
        <v>200</v>
      </c>
      <c r="J13" s="78">
        <v>250</v>
      </c>
      <c r="K13" s="78">
        <v>300</v>
      </c>
      <c r="L13" s="78">
        <v>340</v>
      </c>
      <c r="M13" s="79">
        <v>420</v>
      </c>
      <c r="O13" s="82" t="s">
        <v>61</v>
      </c>
      <c r="P13" s="78">
        <v>200</v>
      </c>
      <c r="Q13" s="78">
        <v>250</v>
      </c>
      <c r="R13" s="78">
        <v>300</v>
      </c>
      <c r="S13" s="78">
        <v>340</v>
      </c>
      <c r="T13" s="79">
        <v>420</v>
      </c>
      <c r="U13" s="57"/>
      <c r="V13" s="82" t="s">
        <v>61</v>
      </c>
      <c r="W13" s="78">
        <v>200</v>
      </c>
      <c r="X13" s="78">
        <v>250</v>
      </c>
      <c r="Y13" s="78">
        <v>300</v>
      </c>
      <c r="Z13" s="78">
        <v>340</v>
      </c>
      <c r="AA13" s="79">
        <v>420</v>
      </c>
      <c r="AB13" s="57"/>
      <c r="AC13" s="57"/>
      <c r="AD13" s="57"/>
      <c r="AE13" s="57"/>
    </row>
    <row r="14" spans="1:33" ht="21" hidden="1" customHeight="1" x14ac:dyDescent="0.35">
      <c r="A14" s="81">
        <v>700</v>
      </c>
      <c r="B14" s="74">
        <v>110</v>
      </c>
      <c r="C14" s="74">
        <v>137</v>
      </c>
      <c r="D14" s="74">
        <v>176</v>
      </c>
      <c r="E14" s="74">
        <v>194</v>
      </c>
      <c r="F14" s="75">
        <v>228</v>
      </c>
      <c r="G14" s="71"/>
      <c r="H14" s="81">
        <v>700</v>
      </c>
      <c r="I14" s="74">
        <v>121</v>
      </c>
      <c r="J14" s="74">
        <v>161</v>
      </c>
      <c r="K14" s="74">
        <v>213</v>
      </c>
      <c r="L14" s="74">
        <v>232</v>
      </c>
      <c r="M14" s="75">
        <v>278</v>
      </c>
      <c r="O14" s="81">
        <v>700</v>
      </c>
      <c r="P14" s="85">
        <v>134</v>
      </c>
      <c r="Q14" s="74">
        <v>199</v>
      </c>
      <c r="R14" s="74">
        <v>238</v>
      </c>
      <c r="S14" s="74">
        <v>276</v>
      </c>
      <c r="T14" s="75">
        <v>325</v>
      </c>
      <c r="V14" s="81">
        <v>700</v>
      </c>
      <c r="W14" s="85">
        <v>138</v>
      </c>
      <c r="X14" s="74">
        <v>226</v>
      </c>
      <c r="Y14" s="74">
        <v>300</v>
      </c>
      <c r="Z14" s="74">
        <v>364</v>
      </c>
      <c r="AA14" s="75">
        <v>449</v>
      </c>
    </row>
    <row r="15" spans="1:33" ht="21" hidden="1" customHeight="1" x14ac:dyDescent="0.35">
      <c r="A15" s="83">
        <v>800</v>
      </c>
      <c r="B15" s="76">
        <v>134</v>
      </c>
      <c r="C15" s="76">
        <v>166</v>
      </c>
      <c r="D15" s="76">
        <v>215</v>
      </c>
      <c r="E15" s="76">
        <v>237</v>
      </c>
      <c r="F15" s="77">
        <v>277</v>
      </c>
      <c r="G15" s="71"/>
      <c r="H15" s="83">
        <v>800</v>
      </c>
      <c r="I15" s="76">
        <v>148</v>
      </c>
      <c r="J15" s="76">
        <v>196</v>
      </c>
      <c r="K15" s="76">
        <v>260</v>
      </c>
      <c r="L15" s="76">
        <v>282</v>
      </c>
      <c r="M15" s="77">
        <v>338</v>
      </c>
      <c r="O15" s="83">
        <v>800</v>
      </c>
      <c r="P15" s="86">
        <v>163</v>
      </c>
      <c r="Q15" s="76">
        <v>242</v>
      </c>
      <c r="R15" s="76">
        <v>290</v>
      </c>
      <c r="S15" s="76">
        <v>337</v>
      </c>
      <c r="T15" s="77">
        <v>395</v>
      </c>
      <c r="V15" s="83">
        <v>800</v>
      </c>
      <c r="W15" s="86">
        <v>169</v>
      </c>
      <c r="X15" s="76">
        <v>275</v>
      </c>
      <c r="Y15" s="76">
        <v>365</v>
      </c>
      <c r="Z15" s="76">
        <v>444</v>
      </c>
      <c r="AA15" s="77">
        <v>547</v>
      </c>
    </row>
    <row r="16" spans="1:33" ht="21" hidden="1" customHeight="1" x14ac:dyDescent="0.35">
      <c r="A16" s="83">
        <v>900</v>
      </c>
      <c r="B16" s="76">
        <v>158</v>
      </c>
      <c r="C16" s="76">
        <v>196</v>
      </c>
      <c r="D16" s="76">
        <v>253</v>
      </c>
      <c r="E16" s="76">
        <v>279</v>
      </c>
      <c r="F16" s="77">
        <v>327</v>
      </c>
      <c r="G16" s="71"/>
      <c r="H16" s="83">
        <v>900</v>
      </c>
      <c r="I16" s="76">
        <v>174</v>
      </c>
      <c r="J16" s="76">
        <v>231</v>
      </c>
      <c r="K16" s="76">
        <v>306</v>
      </c>
      <c r="L16" s="76">
        <v>332</v>
      </c>
      <c r="M16" s="77">
        <v>399</v>
      </c>
      <c r="O16" s="83">
        <v>900</v>
      </c>
      <c r="P16" s="86">
        <v>193</v>
      </c>
      <c r="Q16" s="76">
        <v>285</v>
      </c>
      <c r="R16" s="76">
        <v>341</v>
      </c>
      <c r="S16" s="76">
        <v>397</v>
      </c>
      <c r="T16" s="77">
        <v>466</v>
      </c>
      <c r="V16" s="83">
        <v>900</v>
      </c>
      <c r="W16" s="86">
        <v>199</v>
      </c>
      <c r="X16" s="76">
        <v>325</v>
      </c>
      <c r="Y16" s="76">
        <v>430</v>
      </c>
      <c r="Z16" s="76">
        <v>523</v>
      </c>
      <c r="AA16" s="77">
        <v>645</v>
      </c>
    </row>
    <row r="17" spans="1:27" ht="21" hidden="1" customHeight="1" x14ac:dyDescent="0.35">
      <c r="A17" s="84">
        <v>1000</v>
      </c>
      <c r="B17" s="78">
        <v>182</v>
      </c>
      <c r="C17" s="78">
        <v>226</v>
      </c>
      <c r="D17" s="78">
        <v>291</v>
      </c>
      <c r="E17" s="78">
        <v>321</v>
      </c>
      <c r="F17" s="79">
        <v>377</v>
      </c>
      <c r="G17" s="71"/>
      <c r="H17" s="84">
        <v>1000</v>
      </c>
      <c r="I17" s="78">
        <v>200</v>
      </c>
      <c r="J17" s="78">
        <v>266</v>
      </c>
      <c r="K17" s="78">
        <v>353</v>
      </c>
      <c r="L17" s="78">
        <v>383</v>
      </c>
      <c r="M17" s="79">
        <v>459</v>
      </c>
      <c r="O17" s="84">
        <v>1000</v>
      </c>
      <c r="P17" s="80">
        <v>222</v>
      </c>
      <c r="Q17" s="78">
        <v>328</v>
      </c>
      <c r="R17" s="78">
        <v>393</v>
      </c>
      <c r="S17" s="78">
        <v>457</v>
      </c>
      <c r="T17" s="79">
        <v>537</v>
      </c>
      <c r="V17" s="84">
        <v>1000</v>
      </c>
      <c r="W17" s="80">
        <v>229</v>
      </c>
      <c r="X17" s="78">
        <v>374</v>
      </c>
      <c r="Y17" s="78">
        <v>496</v>
      </c>
      <c r="Z17" s="78">
        <v>602</v>
      </c>
      <c r="AA17" s="79">
        <v>742</v>
      </c>
    </row>
    <row r="18" spans="1:27" ht="21" hidden="1" customHeight="1" x14ac:dyDescent="0.35">
      <c r="A18" s="81">
        <v>1100</v>
      </c>
      <c r="B18" s="74">
        <v>206</v>
      </c>
      <c r="C18" s="74">
        <v>255</v>
      </c>
      <c r="D18" s="74">
        <v>330</v>
      </c>
      <c r="E18" s="74">
        <v>363</v>
      </c>
      <c r="F18" s="75">
        <v>426</v>
      </c>
      <c r="G18" s="71"/>
      <c r="H18" s="81">
        <v>1100</v>
      </c>
      <c r="I18" s="74">
        <v>227</v>
      </c>
      <c r="J18" s="74">
        <v>301</v>
      </c>
      <c r="K18" s="74">
        <v>399</v>
      </c>
      <c r="L18" s="74">
        <v>433</v>
      </c>
      <c r="M18" s="75">
        <v>520</v>
      </c>
      <c r="O18" s="81">
        <v>1100</v>
      </c>
      <c r="P18" s="85">
        <v>251</v>
      </c>
      <c r="Q18" s="74">
        <v>371</v>
      </c>
      <c r="R18" s="74">
        <v>445</v>
      </c>
      <c r="S18" s="74">
        <v>517</v>
      </c>
      <c r="T18" s="75">
        <v>607</v>
      </c>
      <c r="V18" s="81">
        <v>1100</v>
      </c>
      <c r="W18" s="85">
        <v>259</v>
      </c>
      <c r="X18" s="74">
        <v>423</v>
      </c>
      <c r="Y18" s="74">
        <v>561</v>
      </c>
      <c r="Z18" s="74">
        <v>681</v>
      </c>
      <c r="AA18" s="75">
        <v>840</v>
      </c>
    </row>
    <row r="19" spans="1:27" ht="21" hidden="1" customHeight="1" x14ac:dyDescent="0.35">
      <c r="A19" s="83">
        <v>1200</v>
      </c>
      <c r="B19" s="76">
        <v>230</v>
      </c>
      <c r="C19" s="76">
        <v>285</v>
      </c>
      <c r="D19" s="76">
        <v>368</v>
      </c>
      <c r="E19" s="76">
        <v>406</v>
      </c>
      <c r="F19" s="77">
        <v>476</v>
      </c>
      <c r="G19" s="71"/>
      <c r="H19" s="83">
        <v>1200</v>
      </c>
      <c r="I19" s="76">
        <v>253</v>
      </c>
      <c r="J19" s="76">
        <v>336</v>
      </c>
      <c r="K19" s="76">
        <v>445</v>
      </c>
      <c r="L19" s="76">
        <v>483</v>
      </c>
      <c r="M19" s="77">
        <v>580</v>
      </c>
      <c r="O19" s="83">
        <v>1200</v>
      </c>
      <c r="P19" s="86">
        <v>280</v>
      </c>
      <c r="Q19" s="76">
        <v>414</v>
      </c>
      <c r="R19" s="76">
        <v>496</v>
      </c>
      <c r="S19" s="76">
        <v>577</v>
      </c>
      <c r="T19" s="77">
        <v>678</v>
      </c>
      <c r="V19" s="83">
        <v>1200</v>
      </c>
      <c r="W19" s="86">
        <v>289</v>
      </c>
      <c r="X19" s="76">
        <v>472</v>
      </c>
      <c r="Y19" s="76">
        <v>626</v>
      </c>
      <c r="Z19" s="76">
        <v>761</v>
      </c>
      <c r="AA19" s="77">
        <v>937</v>
      </c>
    </row>
    <row r="20" spans="1:27" ht="21" hidden="1" customHeight="1" x14ac:dyDescent="0.35">
      <c r="A20" s="83">
        <v>1300</v>
      </c>
      <c r="B20" s="76">
        <v>254</v>
      </c>
      <c r="C20" s="76">
        <v>315</v>
      </c>
      <c r="D20" s="76">
        <v>406</v>
      </c>
      <c r="E20" s="76">
        <v>448</v>
      </c>
      <c r="F20" s="77">
        <v>525</v>
      </c>
      <c r="G20" s="71"/>
      <c r="H20" s="83">
        <v>1300</v>
      </c>
      <c r="I20" s="76">
        <v>280</v>
      </c>
      <c r="J20" s="76">
        <v>372</v>
      </c>
      <c r="K20" s="76">
        <v>492</v>
      </c>
      <c r="L20" s="76">
        <v>534</v>
      </c>
      <c r="M20" s="77">
        <v>640</v>
      </c>
      <c r="O20" s="83">
        <v>1300</v>
      </c>
      <c r="P20" s="86">
        <v>309</v>
      </c>
      <c r="Q20" s="76">
        <v>458</v>
      </c>
      <c r="R20" s="76">
        <v>548</v>
      </c>
      <c r="S20" s="76">
        <v>637</v>
      </c>
      <c r="T20" s="77">
        <v>748</v>
      </c>
      <c r="V20" s="83">
        <v>1300</v>
      </c>
      <c r="W20" s="86">
        <v>319</v>
      </c>
      <c r="X20" s="76">
        <v>521</v>
      </c>
      <c r="Y20" s="76">
        <v>691</v>
      </c>
      <c r="Z20" s="76">
        <v>840</v>
      </c>
      <c r="AA20" s="77">
        <v>1035</v>
      </c>
    </row>
    <row r="21" spans="1:27" ht="21" hidden="1" customHeight="1" x14ac:dyDescent="0.35">
      <c r="A21" s="84">
        <v>1400</v>
      </c>
      <c r="B21" s="78">
        <v>278</v>
      </c>
      <c r="C21" s="78">
        <v>344</v>
      </c>
      <c r="D21" s="78">
        <v>445</v>
      </c>
      <c r="E21" s="78">
        <v>490</v>
      </c>
      <c r="F21" s="79">
        <v>575</v>
      </c>
      <c r="G21" s="71"/>
      <c r="H21" s="84">
        <v>1400</v>
      </c>
      <c r="I21" s="78">
        <v>306</v>
      </c>
      <c r="J21" s="78">
        <v>407</v>
      </c>
      <c r="K21" s="78">
        <v>538</v>
      </c>
      <c r="L21" s="78">
        <v>584</v>
      </c>
      <c r="M21" s="79">
        <v>701</v>
      </c>
      <c r="O21" s="84">
        <v>1400</v>
      </c>
      <c r="P21" s="80">
        <v>339</v>
      </c>
      <c r="Q21" s="78">
        <v>501</v>
      </c>
      <c r="R21" s="78">
        <v>600</v>
      </c>
      <c r="S21" s="78">
        <v>697</v>
      </c>
      <c r="T21" s="79">
        <v>819</v>
      </c>
      <c r="V21" s="84">
        <v>1400</v>
      </c>
      <c r="W21" s="80">
        <v>349</v>
      </c>
      <c r="X21" s="78">
        <v>571</v>
      </c>
      <c r="Y21" s="78">
        <v>756</v>
      </c>
      <c r="Z21" s="78">
        <v>919</v>
      </c>
      <c r="AA21" s="79">
        <v>1133</v>
      </c>
    </row>
    <row r="22" spans="1:27" ht="21" hidden="1" customHeight="1" x14ac:dyDescent="0.35">
      <c r="A22" s="81">
        <v>1500</v>
      </c>
      <c r="B22" s="74">
        <v>302</v>
      </c>
      <c r="C22" s="74">
        <v>374</v>
      </c>
      <c r="D22" s="74">
        <v>483</v>
      </c>
      <c r="E22" s="74">
        <v>532</v>
      </c>
      <c r="F22" s="75">
        <v>624</v>
      </c>
      <c r="G22" s="71"/>
      <c r="H22" s="81">
        <v>1500</v>
      </c>
      <c r="I22" s="74">
        <v>332</v>
      </c>
      <c r="J22" s="74">
        <v>442</v>
      </c>
      <c r="K22" s="74">
        <v>584</v>
      </c>
      <c r="L22" s="74">
        <v>635</v>
      </c>
      <c r="M22" s="75">
        <v>761</v>
      </c>
      <c r="O22" s="81">
        <v>1500</v>
      </c>
      <c r="P22" s="85">
        <v>368</v>
      </c>
      <c r="Q22" s="74">
        <v>544</v>
      </c>
      <c r="R22" s="74">
        <v>652</v>
      </c>
      <c r="S22" s="74">
        <v>757</v>
      </c>
      <c r="T22" s="75">
        <v>890</v>
      </c>
      <c r="V22" s="81">
        <v>1500</v>
      </c>
      <c r="W22" s="85">
        <v>379</v>
      </c>
      <c r="X22" s="74">
        <v>620</v>
      </c>
      <c r="Y22" s="74">
        <v>822</v>
      </c>
      <c r="Z22" s="74">
        <v>998</v>
      </c>
      <c r="AA22" s="75">
        <v>1230</v>
      </c>
    </row>
    <row r="23" spans="1:27" ht="21" hidden="1" customHeight="1" x14ac:dyDescent="0.35">
      <c r="A23" s="83">
        <v>1600</v>
      </c>
      <c r="B23" s="76">
        <v>326</v>
      </c>
      <c r="C23" s="76">
        <v>404</v>
      </c>
      <c r="D23" s="76">
        <v>521</v>
      </c>
      <c r="E23" s="76">
        <v>575</v>
      </c>
      <c r="F23" s="77">
        <v>674</v>
      </c>
      <c r="G23" s="71"/>
      <c r="H23" s="83">
        <v>1600</v>
      </c>
      <c r="I23" s="76">
        <v>359</v>
      </c>
      <c r="J23" s="76">
        <v>477</v>
      </c>
      <c r="K23" s="76">
        <v>631</v>
      </c>
      <c r="L23" s="76">
        <v>685</v>
      </c>
      <c r="M23" s="77">
        <v>822</v>
      </c>
      <c r="O23" s="83">
        <v>1600</v>
      </c>
      <c r="P23" s="86">
        <v>397</v>
      </c>
      <c r="Q23" s="76">
        <v>587</v>
      </c>
      <c r="R23" s="76">
        <v>703</v>
      </c>
      <c r="S23" s="76">
        <v>817</v>
      </c>
      <c r="T23" s="77">
        <v>960</v>
      </c>
      <c r="V23" s="83">
        <v>1600</v>
      </c>
      <c r="W23" s="86">
        <v>409</v>
      </c>
      <c r="X23" s="76">
        <v>669</v>
      </c>
      <c r="Y23" s="76">
        <v>887</v>
      </c>
      <c r="Z23" s="76">
        <v>1078</v>
      </c>
      <c r="AA23" s="77">
        <v>1328</v>
      </c>
    </row>
    <row r="24" spans="1:27" ht="21" hidden="1" customHeight="1" x14ac:dyDescent="0.35">
      <c r="A24" s="83">
        <v>1800</v>
      </c>
      <c r="B24" s="76">
        <v>374</v>
      </c>
      <c r="C24" s="76">
        <v>463</v>
      </c>
      <c r="D24" s="76">
        <v>598</v>
      </c>
      <c r="E24" s="76">
        <v>659</v>
      </c>
      <c r="F24" s="77">
        <v>773</v>
      </c>
      <c r="G24" s="71"/>
      <c r="H24" s="83">
        <v>1800</v>
      </c>
      <c r="I24" s="76">
        <v>411</v>
      </c>
      <c r="J24" s="76">
        <v>547</v>
      </c>
      <c r="K24" s="76">
        <v>724</v>
      </c>
      <c r="L24" s="76">
        <v>786</v>
      </c>
      <c r="M24" s="77">
        <v>942</v>
      </c>
      <c r="O24" s="83">
        <v>1800</v>
      </c>
      <c r="P24" s="86">
        <v>455</v>
      </c>
      <c r="Q24" s="76">
        <v>673</v>
      </c>
      <c r="R24" s="76">
        <v>807</v>
      </c>
      <c r="S24" s="76">
        <v>938</v>
      </c>
      <c r="T24" s="77">
        <v>1102</v>
      </c>
      <c r="V24" s="83">
        <v>1800</v>
      </c>
      <c r="W24" s="86">
        <v>470</v>
      </c>
      <c r="X24" s="76">
        <v>767</v>
      </c>
      <c r="Y24" s="76">
        <v>1017</v>
      </c>
      <c r="Z24" s="76">
        <v>1236</v>
      </c>
      <c r="AA24" s="77">
        <v>1523</v>
      </c>
    </row>
    <row r="25" spans="1:27" ht="21" hidden="1" customHeight="1" x14ac:dyDescent="0.35">
      <c r="A25" s="84">
        <v>2000</v>
      </c>
      <c r="B25" s="78">
        <v>422</v>
      </c>
      <c r="C25" s="78">
        <v>523</v>
      </c>
      <c r="D25" s="78">
        <v>675</v>
      </c>
      <c r="E25" s="78">
        <v>744</v>
      </c>
      <c r="F25" s="79">
        <v>872</v>
      </c>
      <c r="G25" s="71"/>
      <c r="H25" s="84">
        <v>2000</v>
      </c>
      <c r="I25" s="78">
        <v>464</v>
      </c>
      <c r="J25" s="78">
        <v>617</v>
      </c>
      <c r="K25" s="78">
        <v>816</v>
      </c>
      <c r="L25" s="78">
        <v>886</v>
      </c>
      <c r="M25" s="79">
        <v>1063</v>
      </c>
      <c r="O25" s="84">
        <v>2000</v>
      </c>
      <c r="P25" s="80">
        <v>514</v>
      </c>
      <c r="Q25" s="78">
        <v>760</v>
      </c>
      <c r="R25" s="78">
        <v>910</v>
      </c>
      <c r="S25" s="78">
        <v>1058</v>
      </c>
      <c r="T25" s="79">
        <v>1243</v>
      </c>
      <c r="V25" s="84">
        <v>2000</v>
      </c>
      <c r="W25" s="80">
        <v>530</v>
      </c>
      <c r="X25" s="78">
        <v>866</v>
      </c>
      <c r="Y25" s="78">
        <v>1148</v>
      </c>
      <c r="Z25" s="78">
        <v>1395</v>
      </c>
      <c r="AA25" s="79">
        <v>1719</v>
      </c>
    </row>
    <row r="26" spans="1:27" ht="21" hidden="1" customHeight="1" x14ac:dyDescent="0.35">
      <c r="A26" s="81">
        <v>2200</v>
      </c>
      <c r="B26" s="74">
        <v>470</v>
      </c>
      <c r="C26" s="74">
        <v>582</v>
      </c>
      <c r="D26" s="74">
        <v>751</v>
      </c>
      <c r="E26" s="74">
        <v>828</v>
      </c>
      <c r="F26" s="75">
        <v>971</v>
      </c>
      <c r="G26" s="71"/>
      <c r="H26" s="81">
        <v>2200</v>
      </c>
      <c r="I26" s="74">
        <v>517</v>
      </c>
      <c r="J26" s="74">
        <v>687</v>
      </c>
      <c r="K26" s="74">
        <v>909</v>
      </c>
      <c r="L26" s="74">
        <v>987</v>
      </c>
      <c r="M26" s="75">
        <v>1184</v>
      </c>
      <c r="O26" s="81">
        <v>2200</v>
      </c>
      <c r="P26" s="85">
        <v>572</v>
      </c>
      <c r="Q26" s="74">
        <v>846</v>
      </c>
      <c r="R26" s="74">
        <v>1014</v>
      </c>
      <c r="S26" s="74">
        <v>1178</v>
      </c>
      <c r="T26" s="75">
        <v>1384</v>
      </c>
      <c r="V26" s="81">
        <v>2200</v>
      </c>
      <c r="W26" s="85">
        <v>590</v>
      </c>
      <c r="X26" s="74">
        <v>964</v>
      </c>
      <c r="Y26" s="74">
        <v>1278</v>
      </c>
      <c r="Z26" s="74">
        <v>1553</v>
      </c>
      <c r="AA26" s="75">
        <v>1914</v>
      </c>
    </row>
    <row r="27" spans="1:27" ht="21" hidden="1" customHeight="1" x14ac:dyDescent="0.35">
      <c r="A27" s="83">
        <v>2400</v>
      </c>
      <c r="B27" s="76">
        <v>518</v>
      </c>
      <c r="C27" s="76">
        <v>641</v>
      </c>
      <c r="D27" s="76">
        <v>828</v>
      </c>
      <c r="E27" s="76">
        <v>912</v>
      </c>
      <c r="F27" s="77">
        <v>1070</v>
      </c>
      <c r="G27" s="71"/>
      <c r="H27" s="83">
        <v>2400</v>
      </c>
      <c r="I27" s="76">
        <v>570</v>
      </c>
      <c r="J27" s="76">
        <v>757</v>
      </c>
      <c r="K27" s="76">
        <v>1002</v>
      </c>
      <c r="L27" s="76">
        <v>1088</v>
      </c>
      <c r="M27" s="77">
        <v>1305</v>
      </c>
      <c r="O27" s="83">
        <v>2400</v>
      </c>
      <c r="P27" s="86">
        <v>630</v>
      </c>
      <c r="Q27" s="76">
        <v>932</v>
      </c>
      <c r="R27" s="76">
        <v>1117</v>
      </c>
      <c r="S27" s="76">
        <v>1298</v>
      </c>
      <c r="T27" s="77">
        <v>1525</v>
      </c>
      <c r="V27" s="83">
        <v>2400</v>
      </c>
      <c r="W27" s="86">
        <v>650</v>
      </c>
      <c r="X27" s="76">
        <v>1062</v>
      </c>
      <c r="Y27" s="76">
        <v>1408</v>
      </c>
      <c r="Z27" s="76">
        <v>1711</v>
      </c>
      <c r="AA27" s="77">
        <v>2109</v>
      </c>
    </row>
    <row r="28" spans="1:27" ht="21" hidden="1" customHeight="1" x14ac:dyDescent="0.35">
      <c r="A28" s="83">
        <v>2500</v>
      </c>
      <c r="B28" s="76">
        <v>542</v>
      </c>
      <c r="C28" s="76">
        <v>671</v>
      </c>
      <c r="D28" s="76">
        <v>866</v>
      </c>
      <c r="E28" s="76">
        <v>955</v>
      </c>
      <c r="F28" s="77">
        <v>1120</v>
      </c>
      <c r="G28" s="71"/>
      <c r="H28" s="83">
        <v>2500</v>
      </c>
      <c r="I28" s="76">
        <v>596</v>
      </c>
      <c r="J28" s="76">
        <v>792</v>
      </c>
      <c r="K28" s="76">
        <v>1048</v>
      </c>
      <c r="L28" s="76">
        <v>1138</v>
      </c>
      <c r="M28" s="77">
        <v>1365</v>
      </c>
      <c r="O28" s="83">
        <v>2500</v>
      </c>
      <c r="P28" s="86">
        <v>660</v>
      </c>
      <c r="Q28" s="76">
        <v>975</v>
      </c>
      <c r="R28" s="76">
        <v>1169</v>
      </c>
      <c r="S28" s="76">
        <v>1358</v>
      </c>
      <c r="T28" s="77">
        <v>1596</v>
      </c>
      <c r="V28" s="83">
        <v>2500</v>
      </c>
      <c r="W28" s="86">
        <v>680</v>
      </c>
      <c r="X28" s="76">
        <v>1112</v>
      </c>
      <c r="Y28" s="76">
        <v>1474</v>
      </c>
      <c r="Z28" s="76">
        <v>1791</v>
      </c>
      <c r="AA28" s="77">
        <v>2207</v>
      </c>
    </row>
    <row r="29" spans="1:27" ht="21" hidden="1" customHeight="1" x14ac:dyDescent="0.35">
      <c r="A29" s="84">
        <v>2600</v>
      </c>
      <c r="B29" s="78">
        <v>566</v>
      </c>
      <c r="C29" s="78">
        <v>701</v>
      </c>
      <c r="D29" s="78">
        <v>905</v>
      </c>
      <c r="E29" s="78">
        <v>997</v>
      </c>
      <c r="F29" s="79">
        <v>1169</v>
      </c>
      <c r="G29" s="71"/>
      <c r="H29" s="84">
        <v>2600</v>
      </c>
      <c r="I29" s="78">
        <v>623</v>
      </c>
      <c r="J29" s="78">
        <v>827</v>
      </c>
      <c r="K29" s="78">
        <v>1095</v>
      </c>
      <c r="L29" s="78">
        <v>1188</v>
      </c>
      <c r="M29" s="79">
        <v>1426</v>
      </c>
      <c r="O29" s="84">
        <v>2600</v>
      </c>
      <c r="P29" s="80">
        <v>689</v>
      </c>
      <c r="Q29" s="78">
        <v>1019</v>
      </c>
      <c r="R29" s="78">
        <v>1220</v>
      </c>
      <c r="S29" s="78">
        <v>1418</v>
      </c>
      <c r="T29" s="79">
        <v>1666</v>
      </c>
      <c r="V29" s="84">
        <v>2600</v>
      </c>
      <c r="W29" s="80">
        <v>710</v>
      </c>
      <c r="X29" s="78">
        <v>1161</v>
      </c>
      <c r="Y29" s="78">
        <v>1539</v>
      </c>
      <c r="Z29" s="78">
        <v>1870</v>
      </c>
      <c r="AA29" s="79">
        <v>2305</v>
      </c>
    </row>
    <row r="30" spans="1:27" ht="21" hidden="1" customHeight="1" x14ac:dyDescent="0.35">
      <c r="A30" s="81">
        <v>2700</v>
      </c>
      <c r="B30" s="74">
        <v>590</v>
      </c>
      <c r="C30" s="74">
        <v>730</v>
      </c>
      <c r="D30" s="74">
        <v>943</v>
      </c>
      <c r="E30" s="74">
        <v>1039</v>
      </c>
      <c r="F30" s="75">
        <v>1219</v>
      </c>
      <c r="G30" s="71"/>
      <c r="H30" s="81">
        <v>2700</v>
      </c>
      <c r="I30" s="74">
        <v>649</v>
      </c>
      <c r="J30" s="74">
        <v>862</v>
      </c>
      <c r="K30" s="74">
        <v>1141</v>
      </c>
      <c r="L30" s="74">
        <v>1239</v>
      </c>
      <c r="M30" s="75">
        <v>1486</v>
      </c>
      <c r="O30" s="81">
        <v>2700</v>
      </c>
      <c r="P30" s="85">
        <v>718</v>
      </c>
      <c r="Q30" s="74">
        <v>1062</v>
      </c>
      <c r="R30" s="74">
        <v>1272</v>
      </c>
      <c r="S30" s="74">
        <v>1479</v>
      </c>
      <c r="T30" s="75">
        <v>1737</v>
      </c>
      <c r="V30" s="81">
        <v>2700</v>
      </c>
      <c r="W30" s="85">
        <v>741</v>
      </c>
      <c r="X30" s="74">
        <v>1210</v>
      </c>
      <c r="Y30" s="74">
        <v>1604</v>
      </c>
      <c r="Z30" s="74">
        <v>1949</v>
      </c>
      <c r="AA30" s="75">
        <v>2402</v>
      </c>
    </row>
    <row r="31" spans="1:27" ht="21" hidden="1" customHeight="1" x14ac:dyDescent="0.35">
      <c r="A31" s="83">
        <v>2800</v>
      </c>
      <c r="B31" s="76">
        <v>614</v>
      </c>
      <c r="C31" s="76">
        <v>760</v>
      </c>
      <c r="D31" s="76">
        <v>981</v>
      </c>
      <c r="E31" s="76">
        <v>1081</v>
      </c>
      <c r="F31" s="77">
        <v>1268</v>
      </c>
      <c r="G31" s="71"/>
      <c r="H31" s="83">
        <v>2800</v>
      </c>
      <c r="I31" s="76">
        <v>675</v>
      </c>
      <c r="J31" s="76">
        <v>897</v>
      </c>
      <c r="K31" s="76">
        <v>1187</v>
      </c>
      <c r="L31" s="76">
        <v>1289</v>
      </c>
      <c r="M31" s="77">
        <v>1546</v>
      </c>
      <c r="O31" s="83">
        <v>2800</v>
      </c>
      <c r="P31" s="86">
        <v>747</v>
      </c>
      <c r="Q31" s="76">
        <v>1105</v>
      </c>
      <c r="R31" s="76">
        <v>1324</v>
      </c>
      <c r="S31" s="76">
        <v>1539</v>
      </c>
      <c r="T31" s="77">
        <v>1808</v>
      </c>
      <c r="V31" s="83">
        <v>2800</v>
      </c>
      <c r="W31" s="86">
        <v>771</v>
      </c>
      <c r="X31" s="76">
        <v>1259</v>
      </c>
      <c r="Y31" s="76">
        <v>1669</v>
      </c>
      <c r="Z31" s="76">
        <v>2028</v>
      </c>
      <c r="AA31" s="77">
        <v>2500</v>
      </c>
    </row>
    <row r="32" spans="1:27" ht="21" hidden="1" customHeight="1" x14ac:dyDescent="0.35">
      <c r="A32" s="83">
        <v>2900</v>
      </c>
      <c r="B32" s="76">
        <v>638</v>
      </c>
      <c r="C32" s="76">
        <v>790</v>
      </c>
      <c r="D32" s="76">
        <v>1019</v>
      </c>
      <c r="E32" s="76">
        <v>1124</v>
      </c>
      <c r="F32" s="77">
        <v>1318</v>
      </c>
      <c r="G32" s="71"/>
      <c r="H32" s="83">
        <v>2900</v>
      </c>
      <c r="I32" s="76">
        <v>702</v>
      </c>
      <c r="J32" s="76">
        <v>932</v>
      </c>
      <c r="K32" s="76">
        <v>1234</v>
      </c>
      <c r="L32" s="76">
        <v>1340</v>
      </c>
      <c r="M32" s="77">
        <v>1607</v>
      </c>
      <c r="O32" s="83">
        <v>2900</v>
      </c>
      <c r="P32" s="86">
        <v>776</v>
      </c>
      <c r="Q32" s="76">
        <v>1148</v>
      </c>
      <c r="R32" s="76">
        <v>1376</v>
      </c>
      <c r="S32" s="76">
        <v>1599</v>
      </c>
      <c r="T32" s="77">
        <v>1878</v>
      </c>
      <c r="V32" s="83">
        <v>2900</v>
      </c>
      <c r="W32" s="86">
        <v>801</v>
      </c>
      <c r="X32" s="76">
        <v>1308</v>
      </c>
      <c r="Y32" s="76">
        <v>1734</v>
      </c>
      <c r="Z32" s="76">
        <v>2108</v>
      </c>
      <c r="AA32" s="77">
        <v>2598</v>
      </c>
    </row>
    <row r="33" spans="1:27" ht="21" hidden="1" customHeight="1" x14ac:dyDescent="0.35">
      <c r="A33" s="84">
        <v>3000</v>
      </c>
      <c r="B33" s="78">
        <v>662</v>
      </c>
      <c r="C33" s="78">
        <v>820</v>
      </c>
      <c r="D33" s="78">
        <v>1058</v>
      </c>
      <c r="E33" s="78">
        <v>1166</v>
      </c>
      <c r="F33" s="79">
        <v>1367</v>
      </c>
      <c r="G33" s="71"/>
      <c r="H33" s="84">
        <v>3000</v>
      </c>
      <c r="I33" s="78">
        <v>728</v>
      </c>
      <c r="J33" s="78">
        <v>967</v>
      </c>
      <c r="K33" s="78">
        <v>1280</v>
      </c>
      <c r="L33" s="78">
        <v>1390</v>
      </c>
      <c r="M33" s="79">
        <v>1667</v>
      </c>
      <c r="O33" s="84">
        <v>3000</v>
      </c>
      <c r="P33" s="80">
        <v>805</v>
      </c>
      <c r="Q33" s="78">
        <v>1191</v>
      </c>
      <c r="R33" s="78">
        <v>1427</v>
      </c>
      <c r="S33" s="78">
        <v>1659</v>
      </c>
      <c r="T33" s="79">
        <v>1949</v>
      </c>
      <c r="V33" s="84">
        <v>3000</v>
      </c>
      <c r="W33" s="80">
        <v>831</v>
      </c>
      <c r="X33" s="78">
        <v>1357</v>
      </c>
      <c r="Y33" s="78">
        <v>1800</v>
      </c>
      <c r="Z33" s="78">
        <v>2187</v>
      </c>
      <c r="AA33" s="79">
        <v>2695</v>
      </c>
    </row>
    <row r="34" spans="1:27" ht="21" hidden="1" customHeight="1" x14ac:dyDescent="0.35">
      <c r="A34" s="81">
        <v>3200</v>
      </c>
      <c r="B34" s="74">
        <v>710</v>
      </c>
      <c r="C34" s="74">
        <v>879</v>
      </c>
      <c r="D34" s="74">
        <v>1134</v>
      </c>
      <c r="E34" s="74">
        <v>1250</v>
      </c>
      <c r="F34" s="75">
        <v>1466</v>
      </c>
      <c r="G34" s="71"/>
      <c r="H34" s="81">
        <v>3200</v>
      </c>
      <c r="I34" s="74">
        <v>781</v>
      </c>
      <c r="J34" s="74">
        <v>1038</v>
      </c>
      <c r="K34" s="74">
        <v>1373</v>
      </c>
      <c r="L34" s="74">
        <v>1491</v>
      </c>
      <c r="M34" s="75">
        <v>1788</v>
      </c>
      <c r="O34" s="81">
        <v>3200</v>
      </c>
      <c r="P34" s="85">
        <v>864</v>
      </c>
      <c r="Q34" s="74">
        <v>1278</v>
      </c>
      <c r="R34" s="74">
        <v>1531</v>
      </c>
      <c r="S34" s="74">
        <v>1779</v>
      </c>
      <c r="T34" s="75">
        <v>2090</v>
      </c>
      <c r="V34" s="81">
        <v>3200</v>
      </c>
      <c r="W34" s="85">
        <v>891</v>
      </c>
      <c r="X34" s="74">
        <v>1456</v>
      </c>
      <c r="Y34" s="74">
        <v>1930</v>
      </c>
      <c r="Z34" s="74">
        <v>2345</v>
      </c>
      <c r="AA34" s="75">
        <v>2891</v>
      </c>
    </row>
    <row r="35" spans="1:27" ht="21" hidden="1" customHeight="1" x14ac:dyDescent="0.25">
      <c r="A35" s="83">
        <v>3400</v>
      </c>
      <c r="B35" s="76">
        <v>758</v>
      </c>
      <c r="C35" s="76">
        <v>938</v>
      </c>
      <c r="D35" s="76">
        <v>1211</v>
      </c>
      <c r="E35" s="76">
        <v>1335</v>
      </c>
      <c r="F35" s="77">
        <v>1565</v>
      </c>
      <c r="H35" s="83">
        <v>3400</v>
      </c>
      <c r="I35" s="76">
        <v>834</v>
      </c>
      <c r="J35" s="76">
        <v>1108</v>
      </c>
      <c r="K35" s="76">
        <v>1466</v>
      </c>
      <c r="L35" s="76">
        <v>1591</v>
      </c>
      <c r="M35" s="77">
        <v>1909</v>
      </c>
      <c r="O35" s="83">
        <v>3400</v>
      </c>
      <c r="P35" s="86">
        <v>922</v>
      </c>
      <c r="Q35" s="76">
        <v>1364</v>
      </c>
      <c r="R35" s="76">
        <v>1634</v>
      </c>
      <c r="S35" s="76">
        <v>1899</v>
      </c>
      <c r="T35" s="77">
        <v>2231</v>
      </c>
      <c r="V35" s="83">
        <v>3400</v>
      </c>
      <c r="W35" s="86">
        <v>951</v>
      </c>
      <c r="X35" s="76">
        <v>1554</v>
      </c>
      <c r="Y35" s="76">
        <v>2060</v>
      </c>
      <c r="Z35" s="76">
        <v>2504</v>
      </c>
      <c r="AA35" s="77">
        <v>3086</v>
      </c>
    </row>
    <row r="36" spans="1:27" ht="21" hidden="1" customHeight="1" x14ac:dyDescent="0.3">
      <c r="A36" s="84">
        <v>3600</v>
      </c>
      <c r="B36" s="78">
        <v>806</v>
      </c>
      <c r="C36" s="78">
        <v>998</v>
      </c>
      <c r="D36" s="78">
        <v>1288</v>
      </c>
      <c r="E36" s="78">
        <v>1419</v>
      </c>
      <c r="F36" s="79">
        <v>1665</v>
      </c>
      <c r="G36" s="8"/>
      <c r="H36" s="84">
        <v>3600</v>
      </c>
      <c r="I36" s="78">
        <v>886</v>
      </c>
      <c r="J36" s="78">
        <v>1178</v>
      </c>
      <c r="K36" s="78">
        <v>1558</v>
      </c>
      <c r="L36" s="78">
        <v>1692</v>
      </c>
      <c r="M36" s="79">
        <v>2030</v>
      </c>
      <c r="N36" s="8"/>
      <c r="O36" s="84">
        <v>3600</v>
      </c>
      <c r="P36" s="80">
        <v>981</v>
      </c>
      <c r="Q36" s="78">
        <v>1450</v>
      </c>
      <c r="R36" s="78">
        <v>1738</v>
      </c>
      <c r="S36" s="78">
        <v>2019</v>
      </c>
      <c r="T36" s="79">
        <v>2373</v>
      </c>
      <c r="V36" s="84">
        <v>3600</v>
      </c>
      <c r="W36" s="80">
        <v>1011</v>
      </c>
      <c r="X36" s="78">
        <v>1653</v>
      </c>
      <c r="Y36" s="78">
        <v>2191</v>
      </c>
      <c r="Z36" s="78">
        <v>2662</v>
      </c>
      <c r="AA36" s="79">
        <v>3281</v>
      </c>
    </row>
    <row r="37" spans="1:27" ht="21" hidden="1" customHeight="1" x14ac:dyDescent="0.3">
      <c r="A37" s="76"/>
      <c r="B37" s="76"/>
      <c r="C37" s="76"/>
      <c r="D37" s="76"/>
      <c r="E37" s="76"/>
      <c r="F37" s="76"/>
      <c r="G37" s="8"/>
      <c r="H37" s="76"/>
      <c r="I37" s="76"/>
      <c r="J37" s="76"/>
      <c r="K37" s="76"/>
      <c r="L37" s="76"/>
      <c r="M37" s="76"/>
      <c r="N37" s="8"/>
      <c r="O37" s="76"/>
      <c r="P37" s="76"/>
      <c r="Q37" s="76"/>
      <c r="R37" s="76"/>
      <c r="S37" s="76"/>
      <c r="T37" s="76"/>
      <c r="V37" s="76"/>
      <c r="W37" s="76"/>
      <c r="X37" s="76"/>
      <c r="Y37" s="76"/>
      <c r="Z37" s="76"/>
      <c r="AA37" s="76"/>
    </row>
    <row r="38" spans="1:27" ht="21" hidden="1" customHeight="1" x14ac:dyDescent="0.25">
      <c r="A38" s="102" t="s">
        <v>62</v>
      </c>
      <c r="B38" s="76"/>
      <c r="C38" s="76"/>
      <c r="D38" s="88" t="s">
        <v>75</v>
      </c>
      <c r="E38" s="76"/>
      <c r="F38" s="272" t="s">
        <v>69</v>
      </c>
      <c r="G38" s="272"/>
      <c r="H38" s="272"/>
      <c r="I38" s="91">
        <v>15.1</v>
      </c>
      <c r="J38" s="92" t="s">
        <v>59</v>
      </c>
      <c r="L38" s="87"/>
      <c r="M38" s="89" t="s">
        <v>73</v>
      </c>
      <c r="N38" s="101">
        <v>2.4E-2</v>
      </c>
      <c r="O38" s="90" t="s">
        <v>59</v>
      </c>
      <c r="P38" s="76"/>
      <c r="Q38" s="76"/>
      <c r="R38" s="76"/>
      <c r="S38" s="76"/>
      <c r="T38" s="76"/>
      <c r="V38" s="76"/>
      <c r="W38" s="76"/>
      <c r="X38" s="76"/>
      <c r="Y38" s="76"/>
      <c r="Z38" s="76"/>
      <c r="AA38" s="76"/>
    </row>
    <row r="39" spans="1:27" ht="21" hidden="1" customHeight="1" x14ac:dyDescent="0.25">
      <c r="A39" s="76"/>
      <c r="B39" s="76"/>
      <c r="C39" s="76"/>
      <c r="D39" s="76"/>
      <c r="E39" s="76"/>
      <c r="F39" s="272" t="s">
        <v>70</v>
      </c>
      <c r="G39" s="272"/>
      <c r="H39" s="272"/>
      <c r="I39" s="91">
        <v>69</v>
      </c>
      <c r="J39" s="92" t="s">
        <v>63</v>
      </c>
      <c r="K39" s="93"/>
      <c r="L39" s="93"/>
      <c r="M39" s="101" t="s">
        <v>76</v>
      </c>
      <c r="N39" s="18">
        <v>15.1</v>
      </c>
      <c r="O39" s="114" t="s">
        <v>59</v>
      </c>
      <c r="P39" s="76"/>
      <c r="Q39" s="76"/>
      <c r="R39" s="76"/>
      <c r="S39" s="76"/>
      <c r="T39" s="76"/>
      <c r="V39" s="76"/>
      <c r="W39" s="76"/>
      <c r="X39" s="76"/>
      <c r="Y39" s="76"/>
      <c r="Z39" s="76"/>
      <c r="AA39" s="76"/>
    </row>
    <row r="40" spans="1:27" ht="21" hidden="1" customHeight="1" x14ac:dyDescent="0.25">
      <c r="A40" s="76"/>
      <c r="B40" s="76"/>
      <c r="C40" s="76"/>
      <c r="D40" s="76"/>
      <c r="E40" s="76"/>
      <c r="F40" s="272" t="s">
        <v>71</v>
      </c>
      <c r="G40" s="272"/>
      <c r="H40" s="272"/>
      <c r="I40" s="91">
        <v>70</v>
      </c>
      <c r="J40" s="92" t="s">
        <v>64</v>
      </c>
      <c r="K40" s="93"/>
      <c r="L40" s="93"/>
      <c r="M40" s="93"/>
      <c r="N40" s="94"/>
      <c r="O40" s="76"/>
      <c r="P40" s="76"/>
      <c r="Q40" s="76"/>
      <c r="R40" s="76"/>
      <c r="S40" s="76"/>
      <c r="T40" s="76"/>
      <c r="V40" s="76"/>
      <c r="W40" s="76"/>
      <c r="X40" s="76"/>
      <c r="Y40" s="76"/>
      <c r="Z40" s="76"/>
      <c r="AA40" s="76"/>
    </row>
    <row r="41" spans="1:27" ht="21" hidden="1" customHeight="1" x14ac:dyDescent="0.25">
      <c r="A41" s="76"/>
      <c r="B41" s="76"/>
      <c r="C41" s="76"/>
      <c r="D41" s="76"/>
      <c r="E41" s="76"/>
      <c r="F41" s="272" t="s">
        <v>72</v>
      </c>
      <c r="G41" s="272"/>
      <c r="H41" s="272"/>
      <c r="I41" s="95">
        <f>I39*4/(I38^2*3.142)/3.6</f>
        <v>0.10701545590729179</v>
      </c>
      <c r="J41" s="92" t="s">
        <v>65</v>
      </c>
      <c r="K41" s="93"/>
      <c r="L41" s="93"/>
      <c r="M41" s="93"/>
      <c r="N41" s="94"/>
      <c r="O41" s="76"/>
      <c r="P41" s="76"/>
      <c r="Q41" s="76"/>
      <c r="R41" s="76"/>
      <c r="S41" s="76"/>
      <c r="T41" s="76"/>
      <c r="V41" s="76"/>
      <c r="W41" s="76"/>
      <c r="X41" s="76"/>
      <c r="Y41" s="76"/>
      <c r="Z41" s="76"/>
      <c r="AA41" s="76"/>
    </row>
    <row r="42" spans="1:27" ht="21" hidden="1" customHeight="1" x14ac:dyDescent="0.25">
      <c r="A42" s="76"/>
      <c r="B42" s="76"/>
      <c r="C42" s="76"/>
      <c r="D42" s="76"/>
      <c r="E42" s="76"/>
      <c r="F42" s="96"/>
      <c r="G42" s="96"/>
      <c r="H42" s="97" t="s">
        <v>66</v>
      </c>
      <c r="I42" s="98">
        <f>-0.0038*I40^2-0.0624*I40+1000.7</f>
        <v>977.71199999999999</v>
      </c>
      <c r="J42" s="96" t="s">
        <v>77</v>
      </c>
      <c r="K42" s="93"/>
      <c r="L42" s="93"/>
      <c r="M42" s="93"/>
      <c r="N42" s="94"/>
      <c r="O42" s="76"/>
      <c r="P42" s="76"/>
      <c r="Q42" s="76"/>
      <c r="R42" s="76"/>
      <c r="S42" s="76"/>
      <c r="T42" s="76"/>
      <c r="V42" s="76"/>
      <c r="W42" s="76"/>
      <c r="X42" s="76"/>
      <c r="Y42" s="76"/>
      <c r="Z42" s="76"/>
      <c r="AA42" s="76"/>
    </row>
    <row r="43" spans="1:27" ht="21" hidden="1" customHeight="1" x14ac:dyDescent="0.25">
      <c r="A43" s="76"/>
      <c r="B43" s="76"/>
      <c r="C43" s="76"/>
      <c r="D43" s="103"/>
      <c r="E43" s="76"/>
      <c r="F43" s="96"/>
      <c r="G43" s="96"/>
      <c r="H43" s="97" t="s">
        <v>67</v>
      </c>
      <c r="I43" s="99">
        <f>(-2.7092/1000000)*I40^3+(579.84/1000000)*I40^2-(45937/1000000)*I40+1.7283</f>
        <v>0.42467039999999989</v>
      </c>
      <c r="J43" s="96" t="s">
        <v>74</v>
      </c>
      <c r="K43" s="93"/>
      <c r="L43" s="93"/>
      <c r="M43" s="93"/>
      <c r="N43" s="94"/>
      <c r="O43" s="76"/>
      <c r="P43" s="76"/>
      <c r="Q43" s="76"/>
      <c r="R43" s="76"/>
      <c r="S43" s="76"/>
      <c r="T43" s="76"/>
      <c r="V43" s="76"/>
      <c r="W43" s="76"/>
      <c r="X43" s="76"/>
      <c r="Y43" s="76"/>
      <c r="Z43" s="76"/>
      <c r="AA43" s="76"/>
    </row>
    <row r="44" spans="1:27" ht="21" hidden="1" customHeight="1" x14ac:dyDescent="0.25">
      <c r="A44" s="76"/>
      <c r="B44" s="76"/>
      <c r="C44" s="76"/>
      <c r="D44" s="76"/>
      <c r="E44" s="76"/>
      <c r="F44" s="92"/>
      <c r="G44" s="100" t="s">
        <v>62</v>
      </c>
      <c r="H44" s="100" t="s">
        <v>68</v>
      </c>
      <c r="I44" s="98">
        <f>I41*I38/1000/(I43*0.000001)</f>
        <v>3805.1472016889015</v>
      </c>
      <c r="J44" s="92"/>
      <c r="K44" s="93"/>
      <c r="L44" s="93"/>
      <c r="M44" s="93"/>
      <c r="N44" s="94"/>
      <c r="O44" s="76"/>
      <c r="P44" s="76"/>
      <c r="Q44" s="76"/>
      <c r="R44" s="76"/>
      <c r="S44" s="76"/>
      <c r="T44" s="76"/>
      <c r="V44" s="76"/>
      <c r="W44" s="76"/>
      <c r="X44" s="76"/>
      <c r="Y44" s="76"/>
      <c r="Z44" s="76"/>
      <c r="AA44" s="76"/>
    </row>
    <row r="45" spans="1:27" ht="21" hidden="1" customHeight="1" x14ac:dyDescent="0.3">
      <c r="A45" s="113" t="s">
        <v>80</v>
      </c>
      <c r="B45" s="76"/>
      <c r="C45" s="76"/>
      <c r="D45" s="76"/>
      <c r="E45" s="76"/>
      <c r="F45" s="92"/>
      <c r="G45" s="100"/>
      <c r="H45" s="100"/>
      <c r="I45" s="98"/>
      <c r="J45" s="92"/>
      <c r="K45" s="93"/>
      <c r="L45" s="93"/>
      <c r="M45" s="93"/>
      <c r="N45" s="94"/>
      <c r="O45" s="76"/>
      <c r="P45" s="76"/>
      <c r="Q45" s="76"/>
      <c r="R45" s="76"/>
      <c r="S45" s="76"/>
      <c r="T45" s="76"/>
      <c r="V45" s="76"/>
      <c r="W45" s="76"/>
      <c r="X45" s="76"/>
      <c r="Y45" s="76"/>
      <c r="Z45" s="76"/>
      <c r="AA45" s="76"/>
    </row>
    <row r="46" spans="1:27" ht="21" hidden="1" customHeight="1" x14ac:dyDescent="0.3">
      <c r="A46" t="s">
        <v>53</v>
      </c>
      <c r="C46" s="6"/>
      <c r="D46" s="70"/>
      <c r="E46" s="8"/>
      <c r="F46" s="6"/>
      <c r="G46" s="7"/>
      <c r="H46" t="s">
        <v>54</v>
      </c>
      <c r="O46" t="s">
        <v>55</v>
      </c>
      <c r="V46" t="s">
        <v>56</v>
      </c>
    </row>
    <row r="47" spans="1:27" ht="21" hidden="1" customHeight="1" x14ac:dyDescent="0.25">
      <c r="A47" s="81" t="s">
        <v>58</v>
      </c>
      <c r="B47" s="72"/>
      <c r="C47" s="73"/>
      <c r="D47" s="73" t="s">
        <v>60</v>
      </c>
      <c r="E47" s="73"/>
      <c r="F47" s="43"/>
      <c r="H47" s="81" t="s">
        <v>58</v>
      </c>
      <c r="I47" s="73"/>
      <c r="J47" s="73"/>
      <c r="K47" s="73" t="s">
        <v>60</v>
      </c>
      <c r="L47" s="73"/>
      <c r="M47" s="43"/>
      <c r="N47" s="57"/>
      <c r="O47" s="81" t="s">
        <v>58</v>
      </c>
      <c r="P47" s="73"/>
      <c r="Q47" s="73"/>
      <c r="R47" s="73" t="s">
        <v>60</v>
      </c>
      <c r="S47" s="73"/>
      <c r="T47" s="43"/>
      <c r="U47" s="57"/>
      <c r="V47" s="81" t="s">
        <v>58</v>
      </c>
      <c r="W47" s="73"/>
      <c r="X47" s="73"/>
      <c r="Y47" s="73" t="s">
        <v>60</v>
      </c>
      <c r="Z47" s="73"/>
      <c r="AA47" s="43"/>
    </row>
    <row r="48" spans="1:27" ht="21" hidden="1" customHeight="1" x14ac:dyDescent="0.35">
      <c r="A48" s="82" t="s">
        <v>61</v>
      </c>
      <c r="B48" s="80">
        <v>200</v>
      </c>
      <c r="C48" s="78">
        <v>250</v>
      </c>
      <c r="D48" s="78">
        <v>300</v>
      </c>
      <c r="E48" s="78">
        <v>340</v>
      </c>
      <c r="F48" s="79">
        <v>420</v>
      </c>
      <c r="G48" s="71"/>
      <c r="H48" s="82" t="s">
        <v>61</v>
      </c>
      <c r="I48" s="78">
        <v>200</v>
      </c>
      <c r="J48" s="78">
        <v>250</v>
      </c>
      <c r="K48" s="78">
        <v>300</v>
      </c>
      <c r="L48" s="78">
        <v>340</v>
      </c>
      <c r="M48" s="79">
        <v>420</v>
      </c>
      <c r="O48" s="82" t="s">
        <v>61</v>
      </c>
      <c r="P48" s="78">
        <v>200</v>
      </c>
      <c r="Q48" s="78">
        <v>250</v>
      </c>
      <c r="R48" s="78">
        <v>300</v>
      </c>
      <c r="S48" s="78">
        <v>340</v>
      </c>
      <c r="T48" s="79">
        <v>420</v>
      </c>
      <c r="U48" s="57"/>
      <c r="V48" s="82" t="s">
        <v>61</v>
      </c>
      <c r="W48" s="78">
        <v>200</v>
      </c>
      <c r="X48" s="78">
        <v>250</v>
      </c>
      <c r="Y48" s="78">
        <v>300</v>
      </c>
      <c r="Z48" s="78">
        <v>340</v>
      </c>
      <c r="AA48" s="79">
        <v>420</v>
      </c>
    </row>
    <row r="49" spans="1:27" ht="21" hidden="1" customHeight="1" x14ac:dyDescent="0.35">
      <c r="A49" s="81">
        <v>700</v>
      </c>
      <c r="B49" s="103">
        <f>1000000*(B14*4/(3.142*(15.1/1000)^2*4186*(0.0038*70^2-0.0624*70+1000.7)*10)*(15.1/1000)/((-2.7093/1000000)*70^3+(579.84/1000000)*70^2-(45937/1000000)*70+1.7283))</f>
        <v>514.05301215116071</v>
      </c>
      <c r="C49" s="103">
        <f t="shared" ref="C49:F49" si="0">1000000*(C14*4/(3.142*(15.1/1000)^2*4186*(0.0038*70^2-0.0624*70+1000.7)*10)*(15.1/1000)/((-2.7093/1000000)*70^3+(579.84/1000000)*70^2-(45937/1000000)*70+1.7283))</f>
        <v>640.22966058826387</v>
      </c>
      <c r="D49" s="103">
        <f t="shared" si="0"/>
        <v>822.4848194418571</v>
      </c>
      <c r="E49" s="103">
        <f t="shared" si="0"/>
        <v>906.60258506659261</v>
      </c>
      <c r="F49" s="104">
        <f t="shared" si="0"/>
        <v>1065.491697913315</v>
      </c>
      <c r="G49" s="71"/>
      <c r="H49" s="81">
        <v>700</v>
      </c>
      <c r="I49" s="103">
        <f t="shared" ref="I49:M49" si="1">1000000*(I14*4/(3.142*(15.1/1000)^2*4186*(0.0038*70^2-0.0624*70+1000.7)*10)*(15.1/1000)/((-2.7093/1000000)*70^3+(579.84/1000000)*70^2-(45937/1000000)*70+1.7283))</f>
        <v>565.4583133662768</v>
      </c>
      <c r="J49" s="103">
        <f t="shared" si="1"/>
        <v>752.38668142124448</v>
      </c>
      <c r="K49" s="103">
        <f t="shared" si="1"/>
        <v>995.39355989270211</v>
      </c>
      <c r="L49" s="103">
        <f t="shared" si="1"/>
        <v>1084.1845347188118</v>
      </c>
      <c r="M49" s="104">
        <f t="shared" si="1"/>
        <v>1299.1521579820244</v>
      </c>
      <c r="O49" s="81">
        <v>700</v>
      </c>
      <c r="P49" s="109">
        <f t="shared" ref="P49:T49" si="2">1000000*(P14*4/(3.142*(15.1/1000)^2*4186*(0.0038*70^2-0.0624*70+1000.7)*10)*(15.1/1000)/((-2.7093/1000000)*70^3+(579.84/1000000)*70^2-(45937/1000000)*70+1.7283))</f>
        <v>626.21003298414132</v>
      </c>
      <c r="Q49" s="103">
        <f t="shared" si="2"/>
        <v>929.9686310734636</v>
      </c>
      <c r="R49" s="103">
        <f t="shared" si="2"/>
        <v>1112.2237899270569</v>
      </c>
      <c r="S49" s="103">
        <f t="shared" si="2"/>
        <v>1289.805739579276</v>
      </c>
      <c r="T49" s="104">
        <f t="shared" si="2"/>
        <v>1518.7929904466114</v>
      </c>
      <c r="V49" s="81">
        <v>700</v>
      </c>
      <c r="W49" s="109">
        <f t="shared" ref="W49:AA49" si="3">1000000*(W14*4/(3.142*(15.1/1000)^2*4186*(0.0038*70^2-0.0624*70+1000.7)*10)*(15.1/1000)/((-2.7093/1000000)*70^3+(579.84/1000000)*70^2-(45937/1000000)*70+1.7283))</f>
        <v>644.90286978963798</v>
      </c>
      <c r="X49" s="103">
        <f t="shared" si="3"/>
        <v>1056.1452795105668</v>
      </c>
      <c r="Y49" s="103">
        <f t="shared" si="3"/>
        <v>1401.9627604122568</v>
      </c>
      <c r="Z49" s="103">
        <f t="shared" si="3"/>
        <v>1701.0481493002046</v>
      </c>
      <c r="AA49" s="104">
        <f t="shared" si="3"/>
        <v>2098.2709314170106</v>
      </c>
    </row>
    <row r="50" spans="1:27" ht="21" hidden="1" customHeight="1" x14ac:dyDescent="0.35">
      <c r="A50" s="83">
        <v>800</v>
      </c>
      <c r="B50" s="105">
        <f t="shared" ref="B50:F50" si="4">1000000*(B15*4/(3.142*(15.1/1000)^2*4186*(0.0038*70^2-0.0624*70+1000.7)*10)*(15.1/1000)/((-2.7093/1000000)*70^3+(579.84/1000000)*70^2-(45937/1000000)*70+1.7283))</f>
        <v>626.21003298414132</v>
      </c>
      <c r="C50" s="105">
        <f t="shared" si="4"/>
        <v>775.75272742811535</v>
      </c>
      <c r="D50" s="105">
        <f t="shared" si="4"/>
        <v>1004.7399782954507</v>
      </c>
      <c r="E50" s="105">
        <f t="shared" si="4"/>
        <v>1107.5505807256827</v>
      </c>
      <c r="F50" s="106">
        <f t="shared" si="4"/>
        <v>1294.4789487806502</v>
      </c>
      <c r="G50" s="71"/>
      <c r="H50" s="83">
        <v>800</v>
      </c>
      <c r="I50" s="105">
        <f t="shared" ref="I50:M50" si="5">1000000*(I15*4/(3.142*(15.1/1000)^2*4186*(0.0038*70^2-0.0624*70+1000.7)*10)*(15.1/1000)/((-2.7093/1000000)*70^3+(579.84/1000000)*70^2-(45937/1000000)*70+1.7283))</f>
        <v>691.63496180337984</v>
      </c>
      <c r="J50" s="105">
        <f t="shared" si="5"/>
        <v>915.94900346934094</v>
      </c>
      <c r="K50" s="105">
        <f t="shared" si="5"/>
        <v>1215.0343923572891</v>
      </c>
      <c r="L50" s="105">
        <f t="shared" si="5"/>
        <v>1317.8449947875213</v>
      </c>
      <c r="M50" s="106">
        <f t="shared" si="5"/>
        <v>1579.5447100644758</v>
      </c>
      <c r="O50" s="83">
        <v>800</v>
      </c>
      <c r="P50" s="110">
        <f t="shared" ref="P50:T50" si="6">1000000*(P15*4/(3.142*(15.1/1000)^2*4186*(0.0038*70^2-0.0624*70+1000.7)*10)*(15.1/1000)/((-2.7093/1000000)*70^3+(579.84/1000000)*70^2-(45937/1000000)*70+1.7283))</f>
        <v>761.73309982399269</v>
      </c>
      <c r="Q50" s="105">
        <f t="shared" si="6"/>
        <v>1130.9166267325536</v>
      </c>
      <c r="R50" s="105">
        <f t="shared" si="6"/>
        <v>1355.2306683985148</v>
      </c>
      <c r="S50" s="105">
        <f t="shared" si="6"/>
        <v>1574.8715008631016</v>
      </c>
      <c r="T50" s="106">
        <f t="shared" si="6"/>
        <v>1845.9176345428045</v>
      </c>
      <c r="V50" s="83">
        <v>800</v>
      </c>
      <c r="W50" s="110">
        <f t="shared" ref="W50:AA50" si="7">1000000*(W15*4/(3.142*(15.1/1000)^2*4186*(0.0038*70^2-0.0624*70+1000.7)*10)*(15.1/1000)/((-2.7093/1000000)*70^3+(579.84/1000000)*70^2-(45937/1000000)*70+1.7283))</f>
        <v>789.7723550322379</v>
      </c>
      <c r="X50" s="105">
        <f t="shared" si="7"/>
        <v>1285.132530377902</v>
      </c>
      <c r="Y50" s="105">
        <f t="shared" si="7"/>
        <v>1705.7213585015791</v>
      </c>
      <c r="Z50" s="105">
        <f t="shared" si="7"/>
        <v>2074.9048854101402</v>
      </c>
      <c r="AA50" s="106">
        <f t="shared" si="7"/>
        <v>2556.245433151681</v>
      </c>
    </row>
    <row r="51" spans="1:27" ht="21" hidden="1" customHeight="1" x14ac:dyDescent="0.35">
      <c r="A51" s="83">
        <v>900</v>
      </c>
      <c r="B51" s="105">
        <f t="shared" ref="B51:F51" si="8">1000000*(B16*4/(3.142*(15.1/1000)^2*4186*(0.0038*70^2-0.0624*70+1000.7)*10)*(15.1/1000)/((-2.7093/1000000)*70^3+(579.84/1000000)*70^2-(45937/1000000)*70+1.7283))</f>
        <v>738.36705381712181</v>
      </c>
      <c r="C51" s="105">
        <f t="shared" si="8"/>
        <v>915.94900346934094</v>
      </c>
      <c r="D51" s="105">
        <f t="shared" si="8"/>
        <v>1182.3219279476698</v>
      </c>
      <c r="E51" s="105">
        <f t="shared" si="8"/>
        <v>1303.8253671833986</v>
      </c>
      <c r="F51" s="106">
        <f t="shared" si="8"/>
        <v>1528.1394088493601</v>
      </c>
      <c r="G51" s="71"/>
      <c r="H51" s="83">
        <v>900</v>
      </c>
      <c r="I51" s="105">
        <f t="shared" ref="I51:M51" si="9">1000000*(I16*4/(3.142*(15.1/1000)^2*4186*(0.0038*70^2-0.0624*70+1000.7)*10)*(15.1/1000)/((-2.7093/1000000)*70^3+(579.84/1000000)*70^2-(45937/1000000)*70+1.7283))</f>
        <v>813.13840103910877</v>
      </c>
      <c r="J51" s="105">
        <f t="shared" si="9"/>
        <v>1079.5113255174376</v>
      </c>
      <c r="K51" s="105">
        <f t="shared" si="9"/>
        <v>1430.0020156205017</v>
      </c>
      <c r="L51" s="105">
        <f t="shared" si="9"/>
        <v>1551.5054548562307</v>
      </c>
      <c r="M51" s="106">
        <f t="shared" si="9"/>
        <v>1864.6104713483012</v>
      </c>
      <c r="O51" s="83">
        <v>900</v>
      </c>
      <c r="P51" s="110">
        <f t="shared" ref="P51:T51" si="10">1000000*(P16*4/(3.142*(15.1/1000)^2*4186*(0.0038*70^2-0.0624*70+1000.7)*10)*(15.1/1000)/((-2.7093/1000000)*70^3+(579.84/1000000)*70^2-(45937/1000000)*70+1.7283))</f>
        <v>901.9293758652185</v>
      </c>
      <c r="Q51" s="105">
        <f t="shared" si="10"/>
        <v>1331.8646223916439</v>
      </c>
      <c r="R51" s="105">
        <f t="shared" si="10"/>
        <v>1593.5643376685982</v>
      </c>
      <c r="S51" s="105">
        <f t="shared" si="10"/>
        <v>1855.2640529455527</v>
      </c>
      <c r="T51" s="106">
        <f t="shared" si="10"/>
        <v>2177.7154878403721</v>
      </c>
      <c r="V51" s="83">
        <v>900</v>
      </c>
      <c r="W51" s="110">
        <f t="shared" ref="W51:AA51" si="11">1000000*(W16*4/(3.142*(15.1/1000)^2*4186*(0.0038*70^2-0.0624*70+1000.7)*10)*(15.1/1000)/((-2.7093/1000000)*70^3+(579.84/1000000)*70^2-(45937/1000000)*70+1.7283))</f>
        <v>929.9686310734636</v>
      </c>
      <c r="X51" s="105">
        <f t="shared" si="11"/>
        <v>1518.7929904466114</v>
      </c>
      <c r="Y51" s="105">
        <f t="shared" si="11"/>
        <v>2009.4799565909013</v>
      </c>
      <c r="Z51" s="105">
        <f t="shared" si="11"/>
        <v>2444.0884123187006</v>
      </c>
      <c r="AA51" s="106">
        <f t="shared" si="11"/>
        <v>3014.2199348863519</v>
      </c>
    </row>
    <row r="52" spans="1:27" ht="21" hidden="1" customHeight="1" x14ac:dyDescent="0.35">
      <c r="A52" s="84">
        <v>1000</v>
      </c>
      <c r="B52" s="107">
        <f t="shared" ref="B52:F52" si="12">1000000*(B17*4/(3.142*(15.1/1000)^2*4186*(0.0038*70^2-0.0624*70+1000.7)*10)*(15.1/1000)/((-2.7093/1000000)*70^3+(579.84/1000000)*70^2-(45937/1000000)*70+1.7283))</f>
        <v>850.52407465010231</v>
      </c>
      <c r="C52" s="107">
        <f t="shared" si="12"/>
        <v>1056.1452795105668</v>
      </c>
      <c r="D52" s="107">
        <f t="shared" si="12"/>
        <v>1359.9038775998888</v>
      </c>
      <c r="E52" s="107">
        <f t="shared" si="12"/>
        <v>1500.1001536411145</v>
      </c>
      <c r="F52" s="108">
        <f t="shared" si="12"/>
        <v>1761.799868918069</v>
      </c>
      <c r="G52" s="71"/>
      <c r="H52" s="84">
        <v>1000</v>
      </c>
      <c r="I52" s="107">
        <f t="shared" ref="I52:M52" si="13">1000000*(I17*4/(3.142*(15.1/1000)^2*4186*(0.0038*70^2-0.0624*70+1000.7)*10)*(15.1/1000)/((-2.7093/1000000)*70^3+(579.84/1000000)*70^2-(45937/1000000)*70+1.7283))</f>
        <v>934.64184027483782</v>
      </c>
      <c r="J52" s="107">
        <f t="shared" si="13"/>
        <v>1243.0736475655342</v>
      </c>
      <c r="K52" s="107">
        <f t="shared" si="13"/>
        <v>1649.6428480850886</v>
      </c>
      <c r="L52" s="107">
        <f t="shared" si="13"/>
        <v>1789.8391241263141</v>
      </c>
      <c r="M52" s="108">
        <f t="shared" si="13"/>
        <v>2145.0030234307524</v>
      </c>
      <c r="O52" s="84">
        <v>1000</v>
      </c>
      <c r="P52" s="111">
        <f t="shared" ref="P52:T52" si="14">1000000*(P17*4/(3.142*(15.1/1000)^2*4186*(0.0038*70^2-0.0624*70+1000.7)*10)*(15.1/1000)/((-2.7093/1000000)*70^3+(579.84/1000000)*70^2-(45937/1000000)*70+1.7283))</f>
        <v>1037.4524427050701</v>
      </c>
      <c r="Q52" s="107">
        <f t="shared" si="14"/>
        <v>1532.8126180507338</v>
      </c>
      <c r="R52" s="107">
        <f t="shared" si="14"/>
        <v>1836.5712161400563</v>
      </c>
      <c r="S52" s="107">
        <f t="shared" si="14"/>
        <v>2135.6566050280044</v>
      </c>
      <c r="T52" s="108">
        <f t="shared" si="14"/>
        <v>2509.5133411379393</v>
      </c>
      <c r="V52" s="84">
        <v>1000</v>
      </c>
      <c r="W52" s="111">
        <f t="shared" ref="W52:AA52" si="15">1000000*(W17*4/(3.142*(15.1/1000)^2*4186*(0.0038*70^2-0.0624*70+1000.7)*10)*(15.1/1000)/((-2.7093/1000000)*70^3+(579.84/1000000)*70^2-(45937/1000000)*70+1.7283))</f>
        <v>1070.1649071146894</v>
      </c>
      <c r="X52" s="107">
        <f t="shared" si="15"/>
        <v>1747.7802413139464</v>
      </c>
      <c r="Y52" s="107">
        <f t="shared" si="15"/>
        <v>2317.9117638815978</v>
      </c>
      <c r="Z52" s="107">
        <f t="shared" si="15"/>
        <v>2813.271939227262</v>
      </c>
      <c r="AA52" s="108">
        <f t="shared" si="15"/>
        <v>3467.5212274196483</v>
      </c>
    </row>
    <row r="53" spans="1:27" ht="21" hidden="1" customHeight="1" x14ac:dyDescent="0.35">
      <c r="A53" s="81">
        <v>1100</v>
      </c>
      <c r="B53" s="103">
        <f t="shared" ref="B53:F53" si="16">1000000*(B18*4/(3.142*(15.1/1000)^2*4186*(0.0038*70^2-0.0624*70+1000.7)*10)*(15.1/1000)/((-2.7093/1000000)*70^3+(579.84/1000000)*70^2-(45937/1000000)*70+1.7283))</f>
        <v>962.68109548308291</v>
      </c>
      <c r="C53" s="103">
        <f t="shared" si="16"/>
        <v>1191.668346350418</v>
      </c>
      <c r="D53" s="103">
        <f t="shared" si="16"/>
        <v>1542.159036453482</v>
      </c>
      <c r="E53" s="103">
        <f t="shared" si="16"/>
        <v>1696.3749400988304</v>
      </c>
      <c r="F53" s="104">
        <f t="shared" si="16"/>
        <v>1990.7871197854042</v>
      </c>
      <c r="G53" s="71"/>
      <c r="H53" s="81">
        <v>1100</v>
      </c>
      <c r="I53" s="103">
        <f t="shared" ref="I53:M53" si="17">1000000*(I18*4/(3.142*(15.1/1000)^2*4186*(0.0038*70^2-0.0624*70+1000.7)*10)*(15.1/1000)/((-2.7093/1000000)*70^3+(579.84/1000000)*70^2-(45937/1000000)*70+1.7283))</f>
        <v>1060.8184887119407</v>
      </c>
      <c r="J53" s="103">
        <f t="shared" si="17"/>
        <v>1406.635969613631</v>
      </c>
      <c r="K53" s="103">
        <f t="shared" si="17"/>
        <v>1864.6104713483012</v>
      </c>
      <c r="L53" s="103">
        <f t="shared" si="17"/>
        <v>2023.4995841950238</v>
      </c>
      <c r="M53" s="104">
        <f t="shared" si="17"/>
        <v>2430.0687847145782</v>
      </c>
      <c r="O53" s="81">
        <v>1100</v>
      </c>
      <c r="P53" s="109">
        <f t="shared" ref="P53:T53" si="18">1000000*(P18*4/(3.142*(15.1/1000)^2*4186*(0.0038*70^2-0.0624*70+1000.7)*10)*(15.1/1000)/((-2.7093/1000000)*70^3+(579.84/1000000)*70^2-(45937/1000000)*70+1.7283))</f>
        <v>1172.9755095449211</v>
      </c>
      <c r="Q53" s="103">
        <f t="shared" si="18"/>
        <v>1733.7606137098242</v>
      </c>
      <c r="R53" s="103">
        <f t="shared" si="18"/>
        <v>2079.5780946115137</v>
      </c>
      <c r="S53" s="103">
        <f t="shared" si="18"/>
        <v>2416.0491571104558</v>
      </c>
      <c r="T53" s="104">
        <f t="shared" si="18"/>
        <v>2836.6379852341324</v>
      </c>
      <c r="V53" s="81">
        <v>1100</v>
      </c>
      <c r="W53" s="109">
        <f t="shared" ref="W53:AA53" si="19">1000000*(W18*4/(3.142*(15.1/1000)^2*4186*(0.0038*70^2-0.0624*70+1000.7)*10)*(15.1/1000)/((-2.7093/1000000)*70^3+(579.84/1000000)*70^2-(45937/1000000)*70+1.7283))</f>
        <v>1210.3611831559149</v>
      </c>
      <c r="X53" s="103">
        <f t="shared" si="19"/>
        <v>1976.7674921812818</v>
      </c>
      <c r="Y53" s="103">
        <f t="shared" si="19"/>
        <v>2621.6703619709197</v>
      </c>
      <c r="Z53" s="103">
        <f t="shared" si="19"/>
        <v>3182.4554661358229</v>
      </c>
      <c r="AA53" s="104">
        <f t="shared" si="19"/>
        <v>3925.4957291543187</v>
      </c>
    </row>
    <row r="54" spans="1:27" ht="21" hidden="1" customHeight="1" x14ac:dyDescent="0.35">
      <c r="A54" s="83">
        <v>1200</v>
      </c>
      <c r="B54" s="105">
        <f t="shared" ref="B54:F54" si="20">1000000*(B19*4/(3.142*(15.1/1000)^2*4186*(0.0038*70^2-0.0624*70+1000.7)*10)*(15.1/1000)/((-2.7093/1000000)*70^3+(579.84/1000000)*70^2-(45937/1000000)*70+1.7283))</f>
        <v>1074.8381163160634</v>
      </c>
      <c r="C54" s="105">
        <f t="shared" si="20"/>
        <v>1331.8646223916439</v>
      </c>
      <c r="D54" s="105">
        <f t="shared" si="20"/>
        <v>1719.7409861057015</v>
      </c>
      <c r="E54" s="105">
        <f t="shared" si="20"/>
        <v>1897.3229357579207</v>
      </c>
      <c r="F54" s="106">
        <f t="shared" si="20"/>
        <v>2224.4475798541139</v>
      </c>
      <c r="G54" s="71"/>
      <c r="H54" s="83">
        <v>1200</v>
      </c>
      <c r="I54" s="105">
        <f t="shared" ref="I54:M54" si="21">1000000*(I19*4/(3.142*(15.1/1000)^2*4186*(0.0038*70^2-0.0624*70+1000.7)*10)*(15.1/1000)/((-2.7093/1000000)*70^3+(579.84/1000000)*70^2-(45937/1000000)*70+1.7283))</f>
        <v>1182.3219279476698</v>
      </c>
      <c r="J54" s="105">
        <f t="shared" si="21"/>
        <v>1570.1982916617274</v>
      </c>
      <c r="K54" s="105">
        <f t="shared" si="21"/>
        <v>2079.5780946115137</v>
      </c>
      <c r="L54" s="105">
        <f t="shared" si="21"/>
        <v>2257.1600442637332</v>
      </c>
      <c r="M54" s="106">
        <f t="shared" si="21"/>
        <v>2710.4613367970296</v>
      </c>
      <c r="O54" s="83">
        <v>1200</v>
      </c>
      <c r="P54" s="110">
        <f t="shared" ref="P54:T54" si="22">1000000*(P19*4/(3.142*(15.1/1000)^2*4186*(0.0038*70^2-0.0624*70+1000.7)*10)*(15.1/1000)/((-2.7093/1000000)*70^3+(579.84/1000000)*70^2-(45937/1000000)*70+1.7283))</f>
        <v>1308.4985763847731</v>
      </c>
      <c r="Q54" s="105">
        <f t="shared" si="22"/>
        <v>1934.7086093689138</v>
      </c>
      <c r="R54" s="105">
        <f t="shared" si="22"/>
        <v>2317.9117638815978</v>
      </c>
      <c r="S54" s="105">
        <f t="shared" si="22"/>
        <v>2696.4417091929072</v>
      </c>
      <c r="T54" s="106">
        <f t="shared" si="22"/>
        <v>3168.4358385317</v>
      </c>
      <c r="V54" s="83">
        <v>1200</v>
      </c>
      <c r="W54" s="110">
        <f t="shared" ref="W54:AA54" si="23">1000000*(W19*4/(3.142*(15.1/1000)^2*4186*(0.0038*70^2-0.0624*70+1000.7)*10)*(15.1/1000)/((-2.7093/1000000)*70^3+(579.84/1000000)*70^2-(45937/1000000)*70+1.7283))</f>
        <v>1350.5574591971404</v>
      </c>
      <c r="X54" s="105">
        <f t="shared" si="23"/>
        <v>2205.7547430486175</v>
      </c>
      <c r="Y54" s="105">
        <f t="shared" si="23"/>
        <v>2925.4289600602419</v>
      </c>
      <c r="Z54" s="105">
        <f t="shared" si="23"/>
        <v>3556.3122022457574</v>
      </c>
      <c r="AA54" s="106">
        <f t="shared" si="23"/>
        <v>4378.7970216876156</v>
      </c>
    </row>
    <row r="55" spans="1:27" ht="21" hidden="1" customHeight="1" x14ac:dyDescent="0.35">
      <c r="A55" s="83">
        <v>1300</v>
      </c>
      <c r="B55" s="105">
        <f t="shared" ref="B55:F55" si="24">1000000*(B20*4/(3.142*(15.1/1000)^2*4186*(0.0038*70^2-0.0624*70+1000.7)*10)*(15.1/1000)/((-2.7093/1000000)*70^3+(579.84/1000000)*70^2-(45937/1000000)*70+1.7283))</f>
        <v>1186.995137149044</v>
      </c>
      <c r="C55" s="105">
        <f t="shared" si="24"/>
        <v>1472.0608984328692</v>
      </c>
      <c r="D55" s="105">
        <f t="shared" si="24"/>
        <v>1897.3229357579207</v>
      </c>
      <c r="E55" s="105">
        <f t="shared" si="24"/>
        <v>2093.5977222156366</v>
      </c>
      <c r="F55" s="106">
        <f t="shared" si="24"/>
        <v>2453.4348307214491</v>
      </c>
      <c r="G55" s="71"/>
      <c r="H55" s="83">
        <v>1300</v>
      </c>
      <c r="I55" s="105">
        <f t="shared" ref="I55:M55" si="25">1000000*(I20*4/(3.142*(15.1/1000)^2*4186*(0.0038*70^2-0.0624*70+1000.7)*10)*(15.1/1000)/((-2.7093/1000000)*70^3+(579.84/1000000)*70^2-(45937/1000000)*70+1.7283))</f>
        <v>1308.4985763847731</v>
      </c>
      <c r="J55" s="105">
        <f t="shared" si="25"/>
        <v>1738.4338229111981</v>
      </c>
      <c r="K55" s="105">
        <f t="shared" si="25"/>
        <v>2299.218927076101</v>
      </c>
      <c r="L55" s="105">
        <f t="shared" si="25"/>
        <v>2495.4937135338168</v>
      </c>
      <c r="M55" s="106">
        <f t="shared" si="25"/>
        <v>2990.8538888794806</v>
      </c>
      <c r="O55" s="83">
        <v>1300</v>
      </c>
      <c r="P55" s="110">
        <f t="shared" ref="P55:T55" si="26">1000000*(P20*4/(3.142*(15.1/1000)^2*4186*(0.0038*70^2-0.0624*70+1000.7)*10)*(15.1/1000)/((-2.7093/1000000)*70^3+(579.84/1000000)*70^2-(45937/1000000)*70+1.7283))</f>
        <v>1444.0216432246243</v>
      </c>
      <c r="Q55" s="105">
        <f t="shared" si="26"/>
        <v>2140.3298142293788</v>
      </c>
      <c r="R55" s="105">
        <f t="shared" si="26"/>
        <v>2560.9186423530555</v>
      </c>
      <c r="S55" s="105">
        <f t="shared" si="26"/>
        <v>2976.8342612753586</v>
      </c>
      <c r="T55" s="106">
        <f t="shared" si="26"/>
        <v>3495.5604826278927</v>
      </c>
      <c r="V55" s="83">
        <v>1300</v>
      </c>
      <c r="W55" s="110">
        <f t="shared" ref="W55:AA55" si="27">1000000*(W20*4/(3.142*(15.1/1000)^2*4186*(0.0038*70^2-0.0624*70+1000.7)*10)*(15.1/1000)/((-2.7093/1000000)*70^3+(579.84/1000000)*70^2-(45937/1000000)*70+1.7283))</f>
        <v>1490.7537352383661</v>
      </c>
      <c r="X55" s="105">
        <f t="shared" si="27"/>
        <v>2434.7419939159522</v>
      </c>
      <c r="Y55" s="105">
        <f t="shared" si="27"/>
        <v>3229.1875581495647</v>
      </c>
      <c r="Z55" s="105">
        <f t="shared" si="27"/>
        <v>3925.4957291543187</v>
      </c>
      <c r="AA55" s="106">
        <f t="shared" si="27"/>
        <v>4836.7715234222851</v>
      </c>
    </row>
    <row r="56" spans="1:27" ht="21" hidden="1" customHeight="1" x14ac:dyDescent="0.35">
      <c r="A56" s="84">
        <v>1400</v>
      </c>
      <c r="B56" s="107">
        <f t="shared" ref="B56:F56" si="28">1000000*(B21*4/(3.142*(15.1/1000)^2*4186*(0.0038*70^2-0.0624*70+1000.7)*10)*(15.1/1000)/((-2.7093/1000000)*70^3+(579.84/1000000)*70^2-(45937/1000000)*70+1.7283))</f>
        <v>1299.1521579820244</v>
      </c>
      <c r="C56" s="107">
        <f t="shared" si="28"/>
        <v>1607.5839652727211</v>
      </c>
      <c r="D56" s="107">
        <f t="shared" si="28"/>
        <v>2079.5780946115137</v>
      </c>
      <c r="E56" s="107">
        <f t="shared" si="28"/>
        <v>2289.8725086733525</v>
      </c>
      <c r="F56" s="108">
        <f t="shared" si="28"/>
        <v>2687.0952907901583</v>
      </c>
      <c r="G56" s="71"/>
      <c r="H56" s="84">
        <v>1400</v>
      </c>
      <c r="I56" s="107">
        <f t="shared" ref="I56:M56" si="29">1000000*(I21*4/(3.142*(15.1/1000)^2*4186*(0.0038*70^2-0.0624*70+1000.7)*10)*(15.1/1000)/((-2.7093/1000000)*70^3+(579.84/1000000)*70^2-(45937/1000000)*70+1.7283))</f>
        <v>1430.0020156205017</v>
      </c>
      <c r="J56" s="107">
        <f t="shared" si="29"/>
        <v>1901.9961449592945</v>
      </c>
      <c r="K56" s="107">
        <f t="shared" si="29"/>
        <v>2514.1865503393133</v>
      </c>
      <c r="L56" s="107">
        <f t="shared" si="29"/>
        <v>2729.1541736025265</v>
      </c>
      <c r="M56" s="108">
        <f t="shared" si="29"/>
        <v>3275.9196501633064</v>
      </c>
      <c r="O56" s="84">
        <v>1400</v>
      </c>
      <c r="P56" s="111">
        <f t="shared" ref="P56:T56" si="30">1000000*(P21*4/(3.142*(15.1/1000)^2*4186*(0.0038*70^2-0.0624*70+1000.7)*10)*(15.1/1000)/((-2.7093/1000000)*70^3+(579.84/1000000)*70^2-(45937/1000000)*70+1.7283))</f>
        <v>1584.21791926585</v>
      </c>
      <c r="Q56" s="107">
        <f t="shared" si="30"/>
        <v>2341.2778098884683</v>
      </c>
      <c r="R56" s="107">
        <f t="shared" si="30"/>
        <v>2803.9255208245136</v>
      </c>
      <c r="S56" s="107">
        <f t="shared" si="30"/>
        <v>3257.2268133578091</v>
      </c>
      <c r="T56" s="108">
        <f t="shared" si="30"/>
        <v>3827.3583359254603</v>
      </c>
      <c r="V56" s="84">
        <v>1400</v>
      </c>
      <c r="W56" s="111">
        <f t="shared" ref="W56:AA56" si="31">1000000*(W21*4/(3.142*(15.1/1000)^2*4186*(0.0038*70^2-0.0624*70+1000.7)*10)*(15.1/1000)/((-2.7093/1000000)*70^3+(579.84/1000000)*70^2-(45937/1000000)*70+1.7283))</f>
        <v>1630.950011279592</v>
      </c>
      <c r="X56" s="107">
        <f t="shared" si="31"/>
        <v>2668.4024539846623</v>
      </c>
      <c r="Y56" s="107">
        <f t="shared" si="31"/>
        <v>3532.9461562388869</v>
      </c>
      <c r="Z56" s="107">
        <f t="shared" si="31"/>
        <v>4294.6792560628792</v>
      </c>
      <c r="AA56" s="108">
        <f t="shared" si="31"/>
        <v>5294.7460251569555</v>
      </c>
    </row>
    <row r="57" spans="1:27" ht="21" hidden="1" customHeight="1" x14ac:dyDescent="0.35">
      <c r="A57" s="81">
        <v>1500</v>
      </c>
      <c r="B57" s="103">
        <f t="shared" ref="B57:F57" si="32">1000000*(B22*4/(3.142*(15.1/1000)^2*4186*(0.0038*70^2-0.0624*70+1000.7)*10)*(15.1/1000)/((-2.7093/1000000)*70^3+(579.84/1000000)*70^2-(45937/1000000)*70+1.7283))</f>
        <v>1411.309178815005</v>
      </c>
      <c r="C57" s="103">
        <f t="shared" si="32"/>
        <v>1747.7802413139464</v>
      </c>
      <c r="D57" s="103">
        <f t="shared" si="32"/>
        <v>2257.1600442637332</v>
      </c>
      <c r="E57" s="103">
        <f t="shared" si="32"/>
        <v>2486.1472951310684</v>
      </c>
      <c r="F57" s="104">
        <f t="shared" si="32"/>
        <v>2916.0825416574939</v>
      </c>
      <c r="G57" s="71"/>
      <c r="H57" s="81">
        <v>1500</v>
      </c>
      <c r="I57" s="103">
        <f t="shared" ref="I57:M57" si="33">1000000*(I22*4/(3.142*(15.1/1000)^2*4186*(0.0038*70^2-0.0624*70+1000.7)*10)*(15.1/1000)/((-2.7093/1000000)*70^3+(579.84/1000000)*70^2-(45937/1000000)*70+1.7283))</f>
        <v>1551.5054548562307</v>
      </c>
      <c r="J57" s="103">
        <f t="shared" si="33"/>
        <v>2065.5584670073913</v>
      </c>
      <c r="K57" s="103">
        <f t="shared" si="33"/>
        <v>2729.1541736025265</v>
      </c>
      <c r="L57" s="103">
        <f t="shared" si="33"/>
        <v>2967.4878428726097</v>
      </c>
      <c r="M57" s="104">
        <f t="shared" si="33"/>
        <v>3556.3122022457574</v>
      </c>
      <c r="O57" s="81">
        <v>1500</v>
      </c>
      <c r="P57" s="109">
        <f t="shared" ref="P57:T57" si="34">1000000*(P22*4/(3.142*(15.1/1000)^2*4186*(0.0038*70^2-0.0624*70+1000.7)*10)*(15.1/1000)/((-2.7093/1000000)*70^3+(579.84/1000000)*70^2-(45937/1000000)*70+1.7283))</f>
        <v>1719.7409861057015</v>
      </c>
      <c r="Q57" s="103">
        <f t="shared" si="34"/>
        <v>2542.2258055475586</v>
      </c>
      <c r="R57" s="103">
        <f t="shared" si="34"/>
        <v>3046.9323992959708</v>
      </c>
      <c r="S57" s="103">
        <f t="shared" si="34"/>
        <v>3537.6193654402605</v>
      </c>
      <c r="T57" s="104">
        <f t="shared" si="34"/>
        <v>4159.1561892230275</v>
      </c>
      <c r="V57" s="81">
        <v>1500</v>
      </c>
      <c r="W57" s="109">
        <f t="shared" ref="W57:AA57" si="35">1000000*(W22*4/(3.142*(15.1/1000)^2*4186*(0.0038*70^2-0.0624*70+1000.7)*10)*(15.1/1000)/((-2.7093/1000000)*70^3+(579.84/1000000)*70^2-(45937/1000000)*70+1.7283))</f>
        <v>1771.1462873208177</v>
      </c>
      <c r="X57" s="103">
        <f t="shared" si="35"/>
        <v>2897.3897048519966</v>
      </c>
      <c r="Y57" s="103">
        <f t="shared" si="35"/>
        <v>3841.3779635295832</v>
      </c>
      <c r="Z57" s="103">
        <f t="shared" si="35"/>
        <v>4663.8627829714396</v>
      </c>
      <c r="AA57" s="104">
        <f t="shared" si="35"/>
        <v>5748.0473176902524</v>
      </c>
    </row>
    <row r="58" spans="1:27" ht="21" hidden="1" customHeight="1" x14ac:dyDescent="0.35">
      <c r="A58" s="83">
        <v>1600</v>
      </c>
      <c r="B58" s="105">
        <f t="shared" ref="B58:F58" si="36">1000000*(B23*4/(3.142*(15.1/1000)^2*4186*(0.0038*70^2-0.0624*70+1000.7)*10)*(15.1/1000)/((-2.7093/1000000)*70^3+(579.84/1000000)*70^2-(45937/1000000)*70+1.7283))</f>
        <v>1523.4661996479854</v>
      </c>
      <c r="C58" s="105">
        <f t="shared" si="36"/>
        <v>1887.9765173551721</v>
      </c>
      <c r="D58" s="105">
        <f t="shared" si="36"/>
        <v>2434.7419939159522</v>
      </c>
      <c r="E58" s="105">
        <f t="shared" si="36"/>
        <v>2687.0952907901583</v>
      </c>
      <c r="F58" s="106">
        <f t="shared" si="36"/>
        <v>3149.7430017262031</v>
      </c>
      <c r="G58" s="71"/>
      <c r="H58" s="83">
        <v>1600</v>
      </c>
      <c r="I58" s="105">
        <f t="shared" ref="I58:M58" si="37">1000000*(I23*4/(3.142*(15.1/1000)^2*4186*(0.0038*70^2-0.0624*70+1000.7)*10)*(15.1/1000)/((-2.7093/1000000)*70^3+(579.84/1000000)*70^2-(45937/1000000)*70+1.7283))</f>
        <v>1677.6821032933337</v>
      </c>
      <c r="J58" s="105">
        <f t="shared" si="37"/>
        <v>2229.1207890554883</v>
      </c>
      <c r="K58" s="105">
        <f t="shared" si="37"/>
        <v>2948.7950060671133</v>
      </c>
      <c r="L58" s="105">
        <f t="shared" si="37"/>
        <v>3201.1483029413198</v>
      </c>
      <c r="M58" s="106">
        <f t="shared" si="37"/>
        <v>3841.3779635295832</v>
      </c>
      <c r="O58" s="83">
        <v>1600</v>
      </c>
      <c r="P58" s="110">
        <f t="shared" ref="P58:T58" si="38">1000000*(P23*4/(3.142*(15.1/1000)^2*4186*(0.0038*70^2-0.0624*70+1000.7)*10)*(15.1/1000)/((-2.7093/1000000)*70^3+(579.84/1000000)*70^2-(45937/1000000)*70+1.7283))</f>
        <v>1855.2640529455527</v>
      </c>
      <c r="Q58" s="105">
        <f t="shared" si="38"/>
        <v>2743.1738012066489</v>
      </c>
      <c r="R58" s="105">
        <f t="shared" si="38"/>
        <v>3285.2660685660544</v>
      </c>
      <c r="S58" s="105">
        <f t="shared" si="38"/>
        <v>3818.0119175227123</v>
      </c>
      <c r="T58" s="106">
        <f t="shared" si="38"/>
        <v>4486.2808333192215</v>
      </c>
      <c r="V58" s="83">
        <v>1600</v>
      </c>
      <c r="W58" s="110">
        <f t="shared" ref="W58:AA58" si="39">1000000*(W23*4/(3.142*(15.1/1000)^2*4186*(0.0038*70^2-0.0624*70+1000.7)*10)*(15.1/1000)/((-2.7093/1000000)*70^3+(579.84/1000000)*70^2-(45937/1000000)*70+1.7283))</f>
        <v>1911.3425633620432</v>
      </c>
      <c r="X58" s="105">
        <f t="shared" si="39"/>
        <v>3126.3769557193318</v>
      </c>
      <c r="Y58" s="105">
        <f t="shared" si="39"/>
        <v>4145.1365616189059</v>
      </c>
      <c r="Z58" s="105">
        <f t="shared" si="39"/>
        <v>5037.7195190813754</v>
      </c>
      <c r="AA58" s="106">
        <f t="shared" si="39"/>
        <v>6206.0218194249228</v>
      </c>
    </row>
    <row r="59" spans="1:27" ht="21" hidden="1" customHeight="1" x14ac:dyDescent="0.35">
      <c r="A59" s="83">
        <v>1800</v>
      </c>
      <c r="B59" s="105">
        <f t="shared" ref="B59:F59" si="40">1000000*(B24*4/(3.142*(15.1/1000)^2*4186*(0.0038*70^2-0.0624*70+1000.7)*10)*(15.1/1000)/((-2.7093/1000000)*70^3+(579.84/1000000)*70^2-(45937/1000000)*70+1.7283))</f>
        <v>1747.7802413139464</v>
      </c>
      <c r="C59" s="105">
        <f t="shared" si="40"/>
        <v>2163.6958602362497</v>
      </c>
      <c r="D59" s="105">
        <f t="shared" si="40"/>
        <v>2794.5791024217647</v>
      </c>
      <c r="E59" s="105">
        <f t="shared" si="40"/>
        <v>3079.6448637055905</v>
      </c>
      <c r="F59" s="106">
        <f t="shared" si="40"/>
        <v>3612.390712662248</v>
      </c>
      <c r="G59" s="71"/>
      <c r="H59" s="83">
        <v>1800</v>
      </c>
      <c r="I59" s="105">
        <f t="shared" ref="I59:M59" si="41">1000000*(I24*4/(3.142*(15.1/1000)^2*4186*(0.0038*70^2-0.0624*70+1000.7)*10)*(15.1/1000)/((-2.7093/1000000)*70^3+(579.84/1000000)*70^2-(45937/1000000)*70+1.7283))</f>
        <v>1920.6889817647916</v>
      </c>
      <c r="J59" s="105">
        <f t="shared" si="41"/>
        <v>2556.245433151681</v>
      </c>
      <c r="K59" s="105">
        <f t="shared" si="41"/>
        <v>3383.4034617949123</v>
      </c>
      <c r="L59" s="105">
        <f t="shared" si="41"/>
        <v>3673.1424322801126</v>
      </c>
      <c r="M59" s="106">
        <f t="shared" si="41"/>
        <v>4402.1630676944851</v>
      </c>
      <c r="O59" s="83">
        <v>1800</v>
      </c>
      <c r="P59" s="110">
        <f t="shared" ref="P59:T59" si="42">1000000*(P24*4/(3.142*(15.1/1000)^2*4186*(0.0038*70^2-0.0624*70+1000.7)*10)*(15.1/1000)/((-2.7093/1000000)*70^3+(579.84/1000000)*70^2-(45937/1000000)*70+1.7283))</f>
        <v>2126.3101866252559</v>
      </c>
      <c r="Q59" s="105">
        <f t="shared" si="42"/>
        <v>3145.0697925248287</v>
      </c>
      <c r="R59" s="105">
        <f t="shared" si="42"/>
        <v>3771.2798255089701</v>
      </c>
      <c r="S59" s="105">
        <f t="shared" si="42"/>
        <v>4383.4702308889891</v>
      </c>
      <c r="T59" s="106">
        <f t="shared" si="42"/>
        <v>5149.8765399143558</v>
      </c>
      <c r="V59" s="83">
        <v>1800</v>
      </c>
      <c r="W59" s="110">
        <f t="shared" ref="W59:AA59" si="43">1000000*(W24*4/(3.142*(15.1/1000)^2*4186*(0.0038*70^2-0.0624*70+1000.7)*10)*(15.1/1000)/((-2.7093/1000000)*70^3+(579.84/1000000)*70^2-(45937/1000000)*70+1.7283))</f>
        <v>2196.4083246458686</v>
      </c>
      <c r="X59" s="105">
        <f t="shared" si="43"/>
        <v>3584.3514574540027</v>
      </c>
      <c r="Y59" s="105">
        <f t="shared" si="43"/>
        <v>4752.6537577975496</v>
      </c>
      <c r="Z59" s="105">
        <f t="shared" si="43"/>
        <v>5776.0865728984973</v>
      </c>
      <c r="AA59" s="106">
        <f t="shared" si="43"/>
        <v>7117.2976136928901</v>
      </c>
    </row>
    <row r="60" spans="1:27" ht="21" hidden="1" customHeight="1" x14ac:dyDescent="0.35">
      <c r="A60" s="84">
        <v>2000</v>
      </c>
      <c r="B60" s="107">
        <f t="shared" ref="B60:F60" si="44">1000000*(B25*4/(3.142*(15.1/1000)^2*4186*(0.0038*70^2-0.0624*70+1000.7)*10)*(15.1/1000)/((-2.7093/1000000)*70^3+(579.84/1000000)*70^2-(45937/1000000)*70+1.7283))</f>
        <v>1972.0942829799076</v>
      </c>
      <c r="C60" s="107">
        <f t="shared" si="44"/>
        <v>2444.0884123187006</v>
      </c>
      <c r="D60" s="107">
        <f t="shared" si="44"/>
        <v>3154.4162109275776</v>
      </c>
      <c r="E60" s="107">
        <f t="shared" si="44"/>
        <v>3476.8676458223963</v>
      </c>
      <c r="F60" s="108">
        <f t="shared" si="44"/>
        <v>4075.0384235982924</v>
      </c>
      <c r="G60" s="71"/>
      <c r="H60" s="84">
        <v>2000</v>
      </c>
      <c r="I60" s="107">
        <f t="shared" ref="I60:M60" si="45">1000000*(I25*4/(3.142*(15.1/1000)^2*4186*(0.0038*70^2-0.0624*70+1000.7)*10)*(15.1/1000)/((-2.7093/1000000)*70^3+(579.84/1000000)*70^2-(45937/1000000)*70+1.7283))</f>
        <v>2168.3690694376237</v>
      </c>
      <c r="J60" s="107">
        <f t="shared" si="45"/>
        <v>2883.3700772478746</v>
      </c>
      <c r="K60" s="107">
        <f t="shared" si="45"/>
        <v>3813.3387083213379</v>
      </c>
      <c r="L60" s="107">
        <f t="shared" si="45"/>
        <v>4140.4633524175315</v>
      </c>
      <c r="M60" s="108">
        <f t="shared" si="45"/>
        <v>4967.6213810607624</v>
      </c>
      <c r="O60" s="84">
        <v>2000</v>
      </c>
      <c r="P60" s="111">
        <f t="shared" ref="P60:T60" si="46">1000000*(P25*4/(3.142*(15.1/1000)^2*4186*(0.0038*70^2-0.0624*70+1000.7)*10)*(15.1/1000)/((-2.7093/1000000)*70^3+(579.84/1000000)*70^2-(45937/1000000)*70+1.7283))</f>
        <v>2402.0295295063329</v>
      </c>
      <c r="Q60" s="107">
        <f t="shared" si="46"/>
        <v>3551.6389930443834</v>
      </c>
      <c r="R60" s="107">
        <f t="shared" si="46"/>
        <v>4252.6203732505119</v>
      </c>
      <c r="S60" s="107">
        <f t="shared" si="46"/>
        <v>4944.2553350538919</v>
      </c>
      <c r="T60" s="108">
        <f t="shared" si="46"/>
        <v>5808.7990373081175</v>
      </c>
      <c r="V60" s="84">
        <v>2000</v>
      </c>
      <c r="W60" s="111">
        <f t="shared" ref="W60:AA60" si="47">1000000*(W25*4/(3.142*(15.1/1000)^2*4186*(0.0038*70^2-0.0624*70+1000.7)*10)*(15.1/1000)/((-2.7093/1000000)*70^3+(579.84/1000000)*70^2-(45937/1000000)*70+1.7283))</f>
        <v>2476.80087672832</v>
      </c>
      <c r="X60" s="107">
        <f t="shared" si="47"/>
        <v>4046.9991683900475</v>
      </c>
      <c r="Y60" s="107">
        <f t="shared" si="47"/>
        <v>5364.8441631775695</v>
      </c>
      <c r="Z60" s="107">
        <f t="shared" si="47"/>
        <v>6519.1268359169935</v>
      </c>
      <c r="AA60" s="108">
        <f t="shared" si="47"/>
        <v>8033.24661716223</v>
      </c>
    </row>
    <row r="61" spans="1:27" ht="21" hidden="1" customHeight="1" x14ac:dyDescent="0.35">
      <c r="A61" s="81">
        <v>2200</v>
      </c>
      <c r="B61" s="103">
        <f t="shared" ref="B61:F61" si="48">1000000*(B26*4/(3.142*(15.1/1000)^2*4186*(0.0038*70^2-0.0624*70+1000.7)*10)*(15.1/1000)/((-2.7093/1000000)*70^3+(579.84/1000000)*70^2-(45937/1000000)*70+1.7283))</f>
        <v>2196.4083246458686</v>
      </c>
      <c r="C61" s="103">
        <f t="shared" si="48"/>
        <v>2719.8077551997776</v>
      </c>
      <c r="D61" s="103">
        <f t="shared" si="48"/>
        <v>3509.5801102320156</v>
      </c>
      <c r="E61" s="103">
        <f t="shared" si="48"/>
        <v>3869.4172187378276</v>
      </c>
      <c r="F61" s="104">
        <f t="shared" si="48"/>
        <v>4537.6861345343368</v>
      </c>
      <c r="G61" s="71"/>
      <c r="H61" s="81">
        <v>2200</v>
      </c>
      <c r="I61" s="103">
        <f t="shared" ref="I61:M61" si="49">1000000*(I26*4/(3.142*(15.1/1000)^2*4186*(0.0038*70^2-0.0624*70+1000.7)*10)*(15.1/1000)/((-2.7093/1000000)*70^3+(579.84/1000000)*70^2-(45937/1000000)*70+1.7283))</f>
        <v>2416.0491571104558</v>
      </c>
      <c r="J61" s="103">
        <f t="shared" si="49"/>
        <v>3210.4947213440673</v>
      </c>
      <c r="K61" s="103">
        <f t="shared" si="49"/>
        <v>4247.9471640491374</v>
      </c>
      <c r="L61" s="103">
        <f t="shared" si="49"/>
        <v>4612.4574817563243</v>
      </c>
      <c r="M61" s="104">
        <f t="shared" si="49"/>
        <v>5533.0796944270387</v>
      </c>
      <c r="O61" s="81">
        <v>2200</v>
      </c>
      <c r="P61" s="109">
        <f t="shared" ref="P61:T61" si="50">1000000*(P26*4/(3.142*(15.1/1000)^2*4186*(0.0038*70^2-0.0624*70+1000.7)*10)*(15.1/1000)/((-2.7093/1000000)*70^3+(579.84/1000000)*70^2-(45937/1000000)*70+1.7283))</f>
        <v>2673.0756631860354</v>
      </c>
      <c r="Q61" s="103">
        <f t="shared" si="50"/>
        <v>3953.5349843625636</v>
      </c>
      <c r="R61" s="103">
        <f t="shared" si="50"/>
        <v>4738.6341301934272</v>
      </c>
      <c r="S61" s="103">
        <f t="shared" si="50"/>
        <v>5505.0404392187938</v>
      </c>
      <c r="T61" s="104">
        <f t="shared" si="50"/>
        <v>6467.7215347018773</v>
      </c>
      <c r="V61" s="81">
        <v>2200</v>
      </c>
      <c r="W61" s="109">
        <f t="shared" ref="W61:AA61" si="51">1000000*(W26*4/(3.142*(15.1/1000)^2*4186*(0.0038*70^2-0.0624*70+1000.7)*10)*(15.1/1000)/((-2.7093/1000000)*70^3+(579.84/1000000)*70^2-(45937/1000000)*70+1.7283))</f>
        <v>2757.1934288107714</v>
      </c>
      <c r="X61" s="103">
        <f t="shared" si="51"/>
        <v>4504.9736701247175</v>
      </c>
      <c r="Y61" s="103">
        <f t="shared" si="51"/>
        <v>5972.3613593562131</v>
      </c>
      <c r="Z61" s="103">
        <f t="shared" si="51"/>
        <v>7257.4938897341144</v>
      </c>
      <c r="AA61" s="104">
        <f t="shared" si="51"/>
        <v>8944.5224114301964</v>
      </c>
    </row>
    <row r="62" spans="1:27" ht="21" hidden="1" customHeight="1" x14ac:dyDescent="0.35">
      <c r="A62" s="83">
        <v>2400</v>
      </c>
      <c r="B62" s="105">
        <f t="shared" ref="B62:F62" si="52">1000000*(B27*4/(3.142*(15.1/1000)^2*4186*(0.0038*70^2-0.0624*70+1000.7)*10)*(15.1/1000)/((-2.7093/1000000)*70^3+(579.84/1000000)*70^2-(45937/1000000)*70+1.7283))</f>
        <v>2420.7223663118298</v>
      </c>
      <c r="C62" s="105">
        <f t="shared" si="52"/>
        <v>2995.527098080855</v>
      </c>
      <c r="D62" s="105">
        <f t="shared" si="52"/>
        <v>3869.4172187378276</v>
      </c>
      <c r="E62" s="105">
        <f t="shared" si="52"/>
        <v>4261.9667916532599</v>
      </c>
      <c r="F62" s="106">
        <f t="shared" si="52"/>
        <v>5000.3338454703817</v>
      </c>
      <c r="G62" s="71"/>
      <c r="H62" s="83">
        <v>2400</v>
      </c>
      <c r="I62" s="105">
        <f t="shared" ref="I62:M62" si="53">1000000*(I27*4/(3.142*(15.1/1000)^2*4186*(0.0038*70^2-0.0624*70+1000.7)*10)*(15.1/1000)/((-2.7093/1000000)*70^3+(579.84/1000000)*70^2-(45937/1000000)*70+1.7283))</f>
        <v>2663.7292447832879</v>
      </c>
      <c r="J62" s="105">
        <f t="shared" si="53"/>
        <v>3537.6193654402605</v>
      </c>
      <c r="K62" s="105">
        <f t="shared" si="53"/>
        <v>4682.5556197769365</v>
      </c>
      <c r="L62" s="105">
        <f t="shared" si="53"/>
        <v>5084.4516110951172</v>
      </c>
      <c r="M62" s="106">
        <f t="shared" si="53"/>
        <v>6098.5380077933169</v>
      </c>
      <c r="O62" s="83">
        <v>2400</v>
      </c>
      <c r="P62" s="110">
        <f t="shared" ref="P62:T62" si="54">1000000*(P27*4/(3.142*(15.1/1000)^2*4186*(0.0038*70^2-0.0624*70+1000.7)*10)*(15.1/1000)/((-2.7093/1000000)*70^3+(579.84/1000000)*70^2-(45937/1000000)*70+1.7283))</f>
        <v>2944.1217968657384</v>
      </c>
      <c r="Q62" s="105">
        <f t="shared" si="54"/>
        <v>4355.4309756807443</v>
      </c>
      <c r="R62" s="105">
        <f t="shared" si="54"/>
        <v>5219.9746779349689</v>
      </c>
      <c r="S62" s="105">
        <f t="shared" si="54"/>
        <v>6065.8255433836966</v>
      </c>
      <c r="T62" s="106">
        <f t="shared" si="54"/>
        <v>7126.6440320956381</v>
      </c>
      <c r="V62" s="83">
        <v>2400</v>
      </c>
      <c r="W62" s="110">
        <f t="shared" ref="W62:AA62" si="55">1000000*(W27*4/(3.142*(15.1/1000)^2*4186*(0.0038*70^2-0.0624*70+1000.7)*10)*(15.1/1000)/((-2.7093/1000000)*70^3+(579.84/1000000)*70^2-(45937/1000000)*70+1.7283))</f>
        <v>3037.5859808932228</v>
      </c>
      <c r="X62" s="105">
        <f t="shared" si="55"/>
        <v>4962.9481718593888</v>
      </c>
      <c r="Y62" s="105">
        <f t="shared" si="55"/>
        <v>6579.8785555348568</v>
      </c>
      <c r="Z62" s="105">
        <f t="shared" si="55"/>
        <v>7995.8609435512381</v>
      </c>
      <c r="AA62" s="106">
        <f t="shared" si="55"/>
        <v>9855.7982056981637</v>
      </c>
    </row>
    <row r="63" spans="1:27" ht="21" hidden="1" customHeight="1" x14ac:dyDescent="0.35">
      <c r="A63" s="83">
        <v>2500</v>
      </c>
      <c r="B63" s="105">
        <f t="shared" ref="B63:F63" si="56">1000000*(B28*4/(3.142*(15.1/1000)^2*4186*(0.0038*70^2-0.0624*70+1000.7)*10)*(15.1/1000)/((-2.7093/1000000)*70^3+(579.84/1000000)*70^2-(45937/1000000)*70+1.7283))</f>
        <v>2532.8793871448102</v>
      </c>
      <c r="C63" s="105">
        <f t="shared" si="56"/>
        <v>3135.7233741220812</v>
      </c>
      <c r="D63" s="105">
        <f t="shared" si="56"/>
        <v>4046.9991683900475</v>
      </c>
      <c r="E63" s="105">
        <f t="shared" si="56"/>
        <v>4462.9147873123502</v>
      </c>
      <c r="F63" s="106">
        <f t="shared" si="56"/>
        <v>5233.9943055390922</v>
      </c>
      <c r="G63" s="71"/>
      <c r="H63" s="83">
        <v>2500</v>
      </c>
      <c r="I63" s="105">
        <f t="shared" ref="I63:M63" si="57">1000000*(I28*4/(3.142*(15.1/1000)^2*4186*(0.0038*70^2-0.0624*70+1000.7)*10)*(15.1/1000)/((-2.7093/1000000)*70^3+(579.84/1000000)*70^2-(45937/1000000)*70+1.7283))</f>
        <v>2785.2326840190162</v>
      </c>
      <c r="J63" s="105">
        <f t="shared" si="57"/>
        <v>3701.1816874883575</v>
      </c>
      <c r="K63" s="105">
        <f t="shared" si="57"/>
        <v>4897.5232430401493</v>
      </c>
      <c r="L63" s="105">
        <f t="shared" si="57"/>
        <v>5318.1120711638268</v>
      </c>
      <c r="M63" s="106">
        <f t="shared" si="57"/>
        <v>6378.9305598757674</v>
      </c>
      <c r="O63" s="83">
        <v>2500</v>
      </c>
      <c r="P63" s="110">
        <f t="shared" ref="P63:T63" si="58">1000000*(P28*4/(3.142*(15.1/1000)^2*4186*(0.0038*70^2-0.0624*70+1000.7)*10)*(15.1/1000)/((-2.7093/1000000)*70^3+(579.84/1000000)*70^2-(45937/1000000)*70+1.7283))</f>
        <v>3084.3180729069641</v>
      </c>
      <c r="Q63" s="105">
        <f t="shared" si="58"/>
        <v>4556.3789713398337</v>
      </c>
      <c r="R63" s="105">
        <f t="shared" si="58"/>
        <v>5462.9815564064265</v>
      </c>
      <c r="S63" s="105">
        <f t="shared" si="58"/>
        <v>6346.218095466148</v>
      </c>
      <c r="T63" s="106">
        <f t="shared" si="58"/>
        <v>7458.4418853932048</v>
      </c>
      <c r="V63" s="83">
        <v>2500</v>
      </c>
      <c r="W63" s="110">
        <f t="shared" ref="W63:AA63" si="59">1000000*(W28*4/(3.142*(15.1/1000)^2*4186*(0.0038*70^2-0.0624*70+1000.7)*10)*(15.1/1000)/((-2.7093/1000000)*70^3+(579.84/1000000)*70^2-(45937/1000000)*70+1.7283))</f>
        <v>3177.782256934448</v>
      </c>
      <c r="X63" s="105">
        <f t="shared" si="59"/>
        <v>5196.6086319280976</v>
      </c>
      <c r="Y63" s="105">
        <f t="shared" si="59"/>
        <v>6888.310362825554</v>
      </c>
      <c r="Z63" s="105">
        <f t="shared" si="59"/>
        <v>8369.7176796611711</v>
      </c>
      <c r="AA63" s="106">
        <f t="shared" si="59"/>
        <v>10313.772707432836</v>
      </c>
    </row>
    <row r="64" spans="1:27" ht="21" hidden="1" customHeight="1" x14ac:dyDescent="0.35">
      <c r="A64" s="84">
        <v>2600</v>
      </c>
      <c r="B64" s="107">
        <f t="shared" ref="B64:F64" si="60">1000000*(B29*4/(3.142*(15.1/1000)^2*4186*(0.0038*70^2-0.0624*70+1000.7)*10)*(15.1/1000)/((-2.7093/1000000)*70^3+(579.84/1000000)*70^2-(45937/1000000)*70+1.7283))</f>
        <v>2645.036407977791</v>
      </c>
      <c r="C64" s="107">
        <f t="shared" si="60"/>
        <v>3275.9196501633064</v>
      </c>
      <c r="D64" s="107">
        <f t="shared" si="60"/>
        <v>4229.2543272436415</v>
      </c>
      <c r="E64" s="107">
        <f t="shared" si="60"/>
        <v>4659.1895737700661</v>
      </c>
      <c r="F64" s="108">
        <f t="shared" si="60"/>
        <v>5462.9815564064265</v>
      </c>
      <c r="G64" s="71"/>
      <c r="H64" s="84">
        <v>2600</v>
      </c>
      <c r="I64" s="107">
        <f t="shared" ref="I64:M64" si="61">1000000*(I29*4/(3.142*(15.1/1000)^2*4186*(0.0038*70^2-0.0624*70+1000.7)*10)*(15.1/1000)/((-2.7093/1000000)*70^3+(579.84/1000000)*70^2-(45937/1000000)*70+1.7283))</f>
        <v>2911.4093324561195</v>
      </c>
      <c r="J64" s="107">
        <f t="shared" si="61"/>
        <v>3864.7440095364545</v>
      </c>
      <c r="K64" s="107">
        <f t="shared" si="61"/>
        <v>5117.1640755047365</v>
      </c>
      <c r="L64" s="107">
        <f t="shared" si="61"/>
        <v>5551.7725312325365</v>
      </c>
      <c r="M64" s="108">
        <f t="shared" si="61"/>
        <v>6663.9963211595923</v>
      </c>
      <c r="O64" s="84">
        <v>2600</v>
      </c>
      <c r="P64" s="111">
        <f t="shared" ref="P64:T64" si="62">1000000*(P29*4/(3.142*(15.1/1000)^2*4186*(0.0038*70^2-0.0624*70+1000.7)*10)*(15.1/1000)/((-2.7093/1000000)*70^3+(579.84/1000000)*70^2-(45937/1000000)*70+1.7283))</f>
        <v>3219.8411397468162</v>
      </c>
      <c r="Q64" s="107">
        <f t="shared" si="62"/>
        <v>4762.0001762002985</v>
      </c>
      <c r="R64" s="107">
        <f t="shared" si="62"/>
        <v>5701.3152256765097</v>
      </c>
      <c r="S64" s="107">
        <f t="shared" si="62"/>
        <v>6626.6106475485994</v>
      </c>
      <c r="T64" s="108">
        <f t="shared" si="62"/>
        <v>7785.5665294893979</v>
      </c>
      <c r="V64" s="84">
        <v>2600</v>
      </c>
      <c r="W64" s="111">
        <f t="shared" ref="W64:AA64" si="63">1000000*(W29*4/(3.142*(15.1/1000)^2*4186*(0.0038*70^2-0.0624*70+1000.7)*10)*(15.1/1000)/((-2.7093/1000000)*70^3+(579.84/1000000)*70^2-(45937/1000000)*70+1.7283))</f>
        <v>3317.9785329756737</v>
      </c>
      <c r="X64" s="107">
        <f t="shared" si="63"/>
        <v>5425.5958827954328</v>
      </c>
      <c r="Y64" s="107">
        <f t="shared" si="63"/>
        <v>7192.0689609148767</v>
      </c>
      <c r="Z64" s="107">
        <f t="shared" si="63"/>
        <v>8738.9012065697316</v>
      </c>
      <c r="AA64" s="108">
        <f t="shared" si="63"/>
        <v>10771.747209167506</v>
      </c>
    </row>
    <row r="65" spans="1:27" ht="21" hidden="1" customHeight="1" x14ac:dyDescent="0.35">
      <c r="A65" s="81">
        <v>2700</v>
      </c>
      <c r="B65" s="103">
        <f t="shared" ref="B65:F65" si="64">1000000*(B30*4/(3.142*(15.1/1000)^2*4186*(0.0038*70^2-0.0624*70+1000.7)*10)*(15.1/1000)/((-2.7093/1000000)*70^3+(579.84/1000000)*70^2-(45937/1000000)*70+1.7283))</f>
        <v>2757.1934288107714</v>
      </c>
      <c r="C65" s="103">
        <f t="shared" si="64"/>
        <v>3411.4427170031581</v>
      </c>
      <c r="D65" s="103">
        <f t="shared" si="64"/>
        <v>4406.8362768958605</v>
      </c>
      <c r="E65" s="103">
        <f t="shared" si="64"/>
        <v>4855.4643602277829</v>
      </c>
      <c r="F65" s="104">
        <f t="shared" si="64"/>
        <v>5696.6420164751353</v>
      </c>
      <c r="G65" s="71"/>
      <c r="H65" s="81">
        <v>2700</v>
      </c>
      <c r="I65" s="103">
        <f t="shared" ref="I65:M65" si="65">1000000*(I30*4/(3.142*(15.1/1000)^2*4186*(0.0038*70^2-0.0624*70+1000.7)*10)*(15.1/1000)/((-2.7093/1000000)*70^3+(579.84/1000000)*70^2-(45937/1000000)*70+1.7283))</f>
        <v>3032.9127716918483</v>
      </c>
      <c r="J65" s="103">
        <f t="shared" si="65"/>
        <v>4028.3063315845502</v>
      </c>
      <c r="K65" s="103">
        <f t="shared" si="65"/>
        <v>5332.1316987679493</v>
      </c>
      <c r="L65" s="103">
        <f t="shared" si="65"/>
        <v>5790.1062005026197</v>
      </c>
      <c r="M65" s="104">
        <f t="shared" si="65"/>
        <v>6944.3888732420446</v>
      </c>
      <c r="O65" s="81">
        <v>2700</v>
      </c>
      <c r="P65" s="109">
        <f t="shared" ref="P65:T65" si="66">1000000*(P30*4/(3.142*(15.1/1000)^2*4186*(0.0038*70^2-0.0624*70+1000.7)*10)*(15.1/1000)/((-2.7093/1000000)*70^3+(579.84/1000000)*70^2-(45937/1000000)*70+1.7283))</f>
        <v>3355.3642065866675</v>
      </c>
      <c r="Q65" s="103">
        <f t="shared" si="66"/>
        <v>4962.9481718593888</v>
      </c>
      <c r="R65" s="103">
        <f t="shared" si="66"/>
        <v>5944.3221041479683</v>
      </c>
      <c r="S65" s="103">
        <f t="shared" si="66"/>
        <v>6911.6764088324244</v>
      </c>
      <c r="T65" s="104">
        <f t="shared" si="66"/>
        <v>8117.3643827869655</v>
      </c>
      <c r="V65" s="81">
        <v>2700</v>
      </c>
      <c r="W65" s="109">
        <f t="shared" ref="W65:AA65" si="67">1000000*(W30*4/(3.142*(15.1/1000)^2*4186*(0.0038*70^2-0.0624*70+1000.7)*10)*(15.1/1000)/((-2.7093/1000000)*70^3+(579.84/1000000)*70^2-(45937/1000000)*70+1.7283))</f>
        <v>3462.8480182182734</v>
      </c>
      <c r="X65" s="103">
        <f t="shared" si="67"/>
        <v>5654.5831336627689</v>
      </c>
      <c r="Y65" s="103">
        <f t="shared" si="67"/>
        <v>7495.8275590041985</v>
      </c>
      <c r="Z65" s="103">
        <f t="shared" si="67"/>
        <v>9108.084733478292</v>
      </c>
      <c r="AA65" s="104">
        <f t="shared" si="67"/>
        <v>11225.0485017008</v>
      </c>
    </row>
    <row r="66" spans="1:27" ht="21" hidden="1" customHeight="1" x14ac:dyDescent="0.35">
      <c r="A66" s="83">
        <v>2800</v>
      </c>
      <c r="B66" s="105">
        <f t="shared" ref="B66:F66" si="68">1000000*(B31*4/(3.142*(15.1/1000)^2*4186*(0.0038*70^2-0.0624*70+1000.7)*10)*(15.1/1000)/((-2.7093/1000000)*70^3+(579.84/1000000)*70^2-(45937/1000000)*70+1.7283))</f>
        <v>2869.3504496437522</v>
      </c>
      <c r="C66" s="105">
        <f t="shared" si="68"/>
        <v>3551.6389930443834</v>
      </c>
      <c r="D66" s="105">
        <f t="shared" si="68"/>
        <v>4584.4182265480795</v>
      </c>
      <c r="E66" s="105">
        <f t="shared" si="68"/>
        <v>5051.7391466854988</v>
      </c>
      <c r="F66" s="106">
        <f t="shared" si="68"/>
        <v>5925.6292673424714</v>
      </c>
      <c r="G66" s="71"/>
      <c r="H66" s="83">
        <v>2800</v>
      </c>
      <c r="I66" s="105">
        <f t="shared" ref="I66:M66" si="69">1000000*(I31*4/(3.142*(15.1/1000)^2*4186*(0.0038*70^2-0.0624*70+1000.7)*10)*(15.1/1000)/((-2.7093/1000000)*70^3+(579.84/1000000)*70^2-(45937/1000000)*70+1.7283))</f>
        <v>3154.4162109275776</v>
      </c>
      <c r="J66" s="105">
        <f t="shared" si="69"/>
        <v>4191.8686536326477</v>
      </c>
      <c r="K66" s="105">
        <f t="shared" si="69"/>
        <v>5547.099322031163</v>
      </c>
      <c r="L66" s="105">
        <f t="shared" si="69"/>
        <v>6023.7666605713293</v>
      </c>
      <c r="M66" s="106">
        <f t="shared" si="69"/>
        <v>7224.781425324496</v>
      </c>
      <c r="O66" s="83">
        <v>2800</v>
      </c>
      <c r="P66" s="110">
        <f t="shared" ref="P66:T66" si="70">1000000*(P31*4/(3.142*(15.1/1000)^2*4186*(0.0038*70^2-0.0624*70+1000.7)*10)*(15.1/1000)/((-2.7093/1000000)*70^3+(579.84/1000000)*70^2-(45937/1000000)*70+1.7283))</f>
        <v>3490.8872734265192</v>
      </c>
      <c r="Q66" s="105">
        <f t="shared" si="70"/>
        <v>5163.8961675184773</v>
      </c>
      <c r="R66" s="105">
        <f t="shared" si="70"/>
        <v>6187.3289826194259</v>
      </c>
      <c r="S66" s="105">
        <f t="shared" si="70"/>
        <v>7192.0689609148767</v>
      </c>
      <c r="T66" s="106">
        <f t="shared" si="70"/>
        <v>8449.162236084534</v>
      </c>
      <c r="V66" s="83">
        <v>2800</v>
      </c>
      <c r="W66" s="110">
        <f t="shared" ref="W66:AA66" si="71">1000000*(W31*4/(3.142*(15.1/1000)^2*4186*(0.0038*70^2-0.0624*70+1000.7)*10)*(15.1/1000)/((-2.7093/1000000)*70^3+(579.84/1000000)*70^2-(45937/1000000)*70+1.7283))</f>
        <v>3603.0442942594991</v>
      </c>
      <c r="X66" s="105">
        <f t="shared" si="71"/>
        <v>5883.5703845301032</v>
      </c>
      <c r="Y66" s="105">
        <f t="shared" si="71"/>
        <v>7799.5861570935203</v>
      </c>
      <c r="Z66" s="105">
        <f t="shared" si="71"/>
        <v>9477.2682603868543</v>
      </c>
      <c r="AA66" s="106">
        <f t="shared" si="71"/>
        <v>11683.023003435472</v>
      </c>
    </row>
    <row r="67" spans="1:27" ht="21" hidden="1" customHeight="1" x14ac:dyDescent="0.35">
      <c r="A67" s="83">
        <v>2900</v>
      </c>
      <c r="B67" s="105">
        <f t="shared" ref="B67:F67" si="72">1000000*(B32*4/(3.142*(15.1/1000)^2*4186*(0.0038*70^2-0.0624*70+1000.7)*10)*(15.1/1000)/((-2.7093/1000000)*70^3+(579.84/1000000)*70^2-(45937/1000000)*70+1.7283))</f>
        <v>2981.5074704767321</v>
      </c>
      <c r="C67" s="105">
        <f t="shared" si="72"/>
        <v>3691.8352690856091</v>
      </c>
      <c r="D67" s="105">
        <f t="shared" si="72"/>
        <v>4762.0001762002985</v>
      </c>
      <c r="E67" s="105">
        <f t="shared" si="72"/>
        <v>5252.6871423445882</v>
      </c>
      <c r="F67" s="106">
        <f t="shared" si="72"/>
        <v>6159.289727411181</v>
      </c>
      <c r="G67" s="71"/>
      <c r="H67" s="83">
        <v>2900</v>
      </c>
      <c r="I67" s="105">
        <f t="shared" ref="I67:M67" si="73">1000000*(I32*4/(3.142*(15.1/1000)^2*4186*(0.0038*70^2-0.0624*70+1000.7)*10)*(15.1/1000)/((-2.7093/1000000)*70^3+(579.84/1000000)*70^2-(45937/1000000)*70+1.7283))</f>
        <v>3280.5928593646809</v>
      </c>
      <c r="J67" s="105">
        <f t="shared" si="73"/>
        <v>4355.4309756807443</v>
      </c>
      <c r="K67" s="105">
        <f t="shared" si="73"/>
        <v>5766.7401544957493</v>
      </c>
      <c r="L67" s="105">
        <f t="shared" si="73"/>
        <v>6262.1003298414125</v>
      </c>
      <c r="M67" s="106">
        <f t="shared" si="73"/>
        <v>7509.847186608321</v>
      </c>
      <c r="O67" s="83">
        <v>2900</v>
      </c>
      <c r="P67" s="110">
        <f t="shared" ref="P67:T67" si="74">1000000*(P32*4/(3.142*(15.1/1000)^2*4186*(0.0038*70^2-0.0624*70+1000.7)*10)*(15.1/1000)/((-2.7093/1000000)*70^3+(579.84/1000000)*70^2-(45937/1000000)*70+1.7283))</f>
        <v>3626.4103402663704</v>
      </c>
      <c r="Q67" s="105">
        <f t="shared" si="74"/>
        <v>5364.8441631775695</v>
      </c>
      <c r="R67" s="105">
        <f t="shared" si="74"/>
        <v>6430.3358610908845</v>
      </c>
      <c r="S67" s="105">
        <f t="shared" si="74"/>
        <v>7472.4615129973272</v>
      </c>
      <c r="T67" s="106">
        <f t="shared" si="74"/>
        <v>8776.2868801807272</v>
      </c>
      <c r="V67" s="83">
        <v>2900</v>
      </c>
      <c r="W67" s="110">
        <f t="shared" ref="W67:AA67" si="75">1000000*(W32*4/(3.142*(15.1/1000)^2*4186*(0.0038*70^2-0.0624*70+1000.7)*10)*(15.1/1000)/((-2.7093/1000000)*70^3+(579.84/1000000)*70^2-(45937/1000000)*70+1.7283))</f>
        <v>3743.2405703007248</v>
      </c>
      <c r="X67" s="105">
        <f t="shared" si="75"/>
        <v>6112.5576353974402</v>
      </c>
      <c r="Y67" s="105">
        <f t="shared" si="75"/>
        <v>8103.3447551828431</v>
      </c>
      <c r="Z67" s="105">
        <f t="shared" si="75"/>
        <v>9851.1249964967901</v>
      </c>
      <c r="AA67" s="106">
        <f t="shared" si="75"/>
        <v>12140.99750517014</v>
      </c>
    </row>
    <row r="68" spans="1:27" ht="21" hidden="1" customHeight="1" x14ac:dyDescent="0.35">
      <c r="A68" s="84">
        <v>3000</v>
      </c>
      <c r="B68" s="107">
        <f t="shared" ref="B68:F68" si="76">1000000*(B33*4/(3.142*(15.1/1000)^2*4186*(0.0038*70^2-0.0624*70+1000.7)*10)*(15.1/1000)/((-2.7093/1000000)*70^3+(579.84/1000000)*70^2-(45937/1000000)*70+1.7283))</f>
        <v>3093.664491309713</v>
      </c>
      <c r="C68" s="107">
        <f t="shared" si="76"/>
        <v>3832.0315451268348</v>
      </c>
      <c r="D68" s="107">
        <f t="shared" si="76"/>
        <v>4944.2553350538919</v>
      </c>
      <c r="E68" s="107">
        <f t="shared" si="76"/>
        <v>5448.9619288023041</v>
      </c>
      <c r="F68" s="108">
        <f t="shared" si="76"/>
        <v>6388.2769782785163</v>
      </c>
      <c r="G68" s="71"/>
      <c r="H68" s="84">
        <v>3000</v>
      </c>
      <c r="I68" s="107">
        <f t="shared" ref="I68:M68" si="77">1000000*(I33*4/(3.142*(15.1/1000)^2*4186*(0.0038*70^2-0.0624*70+1000.7)*10)*(15.1/1000)/((-2.7093/1000000)*70^3+(579.84/1000000)*70^2-(45937/1000000)*70+1.7283))</f>
        <v>3402.0962986004092</v>
      </c>
      <c r="J68" s="107">
        <f t="shared" si="77"/>
        <v>4518.9932977288408</v>
      </c>
      <c r="K68" s="107">
        <f t="shared" si="77"/>
        <v>5981.7077777589611</v>
      </c>
      <c r="L68" s="107">
        <f t="shared" si="77"/>
        <v>6495.7607899101222</v>
      </c>
      <c r="M68" s="108">
        <f t="shared" si="77"/>
        <v>7790.2397386907724</v>
      </c>
      <c r="O68" s="84">
        <v>3000</v>
      </c>
      <c r="P68" s="111">
        <f t="shared" ref="P68:T68" si="78">1000000*(P33*4/(3.142*(15.1/1000)^2*4186*(0.0038*70^2-0.0624*70+1000.7)*10)*(15.1/1000)/((-2.7093/1000000)*70^3+(579.84/1000000)*70^2-(45937/1000000)*70+1.7283))</f>
        <v>3761.9334071062217</v>
      </c>
      <c r="Q68" s="107">
        <f t="shared" si="78"/>
        <v>5565.7921588366589</v>
      </c>
      <c r="R68" s="107">
        <f t="shared" si="78"/>
        <v>6668.6695303609677</v>
      </c>
      <c r="S68" s="107">
        <f t="shared" si="78"/>
        <v>7752.8540650797786</v>
      </c>
      <c r="T68" s="108">
        <f t="shared" si="78"/>
        <v>9108.084733478292</v>
      </c>
      <c r="V68" s="84">
        <v>3000</v>
      </c>
      <c r="W68" s="111">
        <f t="shared" ref="W68:AA68" si="79">1000000*(W33*4/(3.142*(15.1/1000)^2*4186*(0.0038*70^2-0.0624*70+1000.7)*10)*(15.1/1000)/((-2.7093/1000000)*70^3+(579.84/1000000)*70^2-(45937/1000000)*70+1.7283))</f>
        <v>3883.436846341951</v>
      </c>
      <c r="X68" s="107">
        <f t="shared" si="79"/>
        <v>6341.5448862647745</v>
      </c>
      <c r="Y68" s="107">
        <f t="shared" si="79"/>
        <v>8411.7765624735384</v>
      </c>
      <c r="Z68" s="107">
        <f t="shared" si="79"/>
        <v>10220.308523405351</v>
      </c>
      <c r="AA68" s="108">
        <f t="shared" si="79"/>
        <v>12594.298797703439</v>
      </c>
    </row>
    <row r="69" spans="1:27" ht="21" hidden="1" customHeight="1" x14ac:dyDescent="0.35">
      <c r="A69" s="81">
        <v>3200</v>
      </c>
      <c r="B69" s="103">
        <f t="shared" ref="B69:F69" si="80">1000000*(B34*4/(3.142*(15.1/1000)^2*4186*(0.0038*70^2-0.0624*70+1000.7)*10)*(15.1/1000)/((-2.7093/1000000)*70^3+(579.84/1000000)*70^2-(45937/1000000)*70+1.7283))</f>
        <v>3317.9785329756737</v>
      </c>
      <c r="C69" s="103">
        <f t="shared" si="80"/>
        <v>4107.7508880079122</v>
      </c>
      <c r="D69" s="103">
        <f t="shared" si="80"/>
        <v>5299.41923435833</v>
      </c>
      <c r="E69" s="103">
        <f t="shared" si="80"/>
        <v>5841.5115017177359</v>
      </c>
      <c r="F69" s="104">
        <f t="shared" si="80"/>
        <v>6850.9246892145611</v>
      </c>
      <c r="G69" s="71"/>
      <c r="H69" s="81">
        <v>3200</v>
      </c>
      <c r="I69" s="103">
        <f t="shared" ref="I69:M69" si="81">1000000*(I34*4/(3.142*(15.1/1000)^2*4186*(0.0038*70^2-0.0624*70+1000.7)*10)*(15.1/1000)/((-2.7093/1000000)*70^3+(579.84/1000000)*70^2-(45937/1000000)*70+1.7283))</f>
        <v>3649.7763862732413</v>
      </c>
      <c r="J69" s="103">
        <f t="shared" si="81"/>
        <v>4850.7911510264066</v>
      </c>
      <c r="K69" s="103">
        <f t="shared" si="81"/>
        <v>6416.3162334867611</v>
      </c>
      <c r="L69" s="103">
        <f t="shared" si="81"/>
        <v>6967.754919248915</v>
      </c>
      <c r="M69" s="104">
        <f t="shared" si="81"/>
        <v>8355.6980520570487</v>
      </c>
      <c r="O69" s="81">
        <v>3200</v>
      </c>
      <c r="P69" s="109">
        <f t="shared" ref="P69:T69" si="82">1000000*(P34*4/(3.142*(15.1/1000)^2*4186*(0.0038*70^2-0.0624*70+1000.7)*10)*(15.1/1000)/((-2.7093/1000000)*70^3+(579.84/1000000)*70^2-(45937/1000000)*70+1.7283))</f>
        <v>4037.6527499872991</v>
      </c>
      <c r="Q69" s="103">
        <f t="shared" si="82"/>
        <v>5972.3613593562131</v>
      </c>
      <c r="R69" s="103">
        <f t="shared" si="82"/>
        <v>7154.6832873038829</v>
      </c>
      <c r="S69" s="103">
        <f t="shared" si="82"/>
        <v>8313.6391692446814</v>
      </c>
      <c r="T69" s="104">
        <f t="shared" si="82"/>
        <v>9767.0072308720537</v>
      </c>
      <c r="V69" s="81">
        <v>3200</v>
      </c>
      <c r="W69" s="109">
        <f t="shared" ref="W69:AA69" si="83">1000000*(W34*4/(3.142*(15.1/1000)^2*4186*(0.0038*70^2-0.0624*70+1000.7)*10)*(15.1/1000)/((-2.7093/1000000)*70^3+(579.84/1000000)*70^2-(45937/1000000)*70+1.7283))</f>
        <v>4163.8293984244019</v>
      </c>
      <c r="X69" s="103">
        <f t="shared" si="83"/>
        <v>6804.1925972008185</v>
      </c>
      <c r="Y69" s="103">
        <f t="shared" si="83"/>
        <v>9019.2937586521857</v>
      </c>
      <c r="Z69" s="103">
        <f t="shared" si="83"/>
        <v>10958.675577222471</v>
      </c>
      <c r="AA69" s="104">
        <f t="shared" si="83"/>
        <v>13510.24780117278</v>
      </c>
    </row>
    <row r="70" spans="1:27" ht="21" hidden="1" customHeight="1" x14ac:dyDescent="0.25">
      <c r="A70" s="83">
        <v>3400</v>
      </c>
      <c r="B70" s="105">
        <f t="shared" ref="B70:F70" si="84">1000000*(B35*4/(3.142*(15.1/1000)^2*4186*(0.0038*70^2-0.0624*70+1000.7)*10)*(15.1/1000)/((-2.7093/1000000)*70^3+(579.84/1000000)*70^2-(45937/1000000)*70+1.7283))</f>
        <v>3542.2925746416354</v>
      </c>
      <c r="C70" s="105">
        <f t="shared" si="84"/>
        <v>4383.4702308889891</v>
      </c>
      <c r="D70" s="105">
        <f t="shared" si="84"/>
        <v>5659.2563428641424</v>
      </c>
      <c r="E70" s="105">
        <f t="shared" si="84"/>
        <v>6238.7342838345421</v>
      </c>
      <c r="F70" s="106">
        <f t="shared" si="84"/>
        <v>7313.5724001506051</v>
      </c>
      <c r="H70" s="83">
        <v>3400</v>
      </c>
      <c r="I70" s="105">
        <f t="shared" ref="I70:M70" si="85">1000000*(I35*4/(3.142*(15.1/1000)^2*4186*(0.0038*70^2-0.0624*70+1000.7)*10)*(15.1/1000)/((-2.7093/1000000)*70^3+(579.84/1000000)*70^2-(45937/1000000)*70+1.7283))</f>
        <v>3897.4564739460734</v>
      </c>
      <c r="J70" s="105">
        <f t="shared" si="85"/>
        <v>5177.9157951226007</v>
      </c>
      <c r="K70" s="105">
        <f t="shared" si="85"/>
        <v>6850.9246892145611</v>
      </c>
      <c r="L70" s="105">
        <f t="shared" si="85"/>
        <v>7435.0758393863343</v>
      </c>
      <c r="M70" s="106">
        <f t="shared" si="85"/>
        <v>8921.156365423325</v>
      </c>
      <c r="O70" s="83">
        <v>3400</v>
      </c>
      <c r="P70" s="110">
        <f t="shared" ref="P70:T70" si="86">1000000*(P35*4/(3.142*(15.1/1000)^2*4186*(0.0038*70^2-0.0624*70+1000.7)*10)*(15.1/1000)/((-2.7093/1000000)*70^3+(579.84/1000000)*70^2-(45937/1000000)*70+1.7283))</f>
        <v>4308.6988836670025</v>
      </c>
      <c r="Q70" s="105">
        <f t="shared" si="86"/>
        <v>6374.2573506743929</v>
      </c>
      <c r="R70" s="105">
        <f t="shared" si="86"/>
        <v>7636.0238350454247</v>
      </c>
      <c r="S70" s="105">
        <f t="shared" si="86"/>
        <v>8874.4242734095842</v>
      </c>
      <c r="T70" s="106">
        <f t="shared" si="86"/>
        <v>10425.929728265814</v>
      </c>
      <c r="V70" s="83">
        <v>3400</v>
      </c>
      <c r="W70" s="110">
        <f t="shared" ref="W70:AA70" si="87">1000000*(W35*4/(3.142*(15.1/1000)^2*4186*(0.0038*70^2-0.0624*70+1000.7)*10)*(15.1/1000)/((-2.7093/1000000)*70^3+(579.84/1000000)*70^2-(45937/1000000)*70+1.7283))</f>
        <v>4444.2219505068524</v>
      </c>
      <c r="X70" s="105">
        <f t="shared" si="87"/>
        <v>7262.1670989354889</v>
      </c>
      <c r="Y70" s="105">
        <f t="shared" si="87"/>
        <v>9626.8109548308294</v>
      </c>
      <c r="Z70" s="105">
        <f t="shared" si="87"/>
        <v>11701.715840240968</v>
      </c>
      <c r="AA70" s="106">
        <f t="shared" si="87"/>
        <v>14421.523595440747</v>
      </c>
    </row>
    <row r="71" spans="1:27" ht="21" hidden="1" customHeight="1" x14ac:dyDescent="0.3">
      <c r="A71" s="84">
        <v>3600</v>
      </c>
      <c r="B71" s="107">
        <f t="shared" ref="B71:F71" si="88">1000000*(B36*4/(3.142*(15.1/1000)^2*4186*(0.0038*70^2-0.0624*70+1000.7)*10)*(15.1/1000)/((-2.7093/1000000)*70^3+(579.84/1000000)*70^2-(45937/1000000)*70+1.7283))</f>
        <v>3766.6066163075961</v>
      </c>
      <c r="C71" s="107">
        <f t="shared" si="88"/>
        <v>4663.8627829714396</v>
      </c>
      <c r="D71" s="107">
        <f t="shared" si="88"/>
        <v>6019.0934513699558</v>
      </c>
      <c r="E71" s="107">
        <f t="shared" si="88"/>
        <v>6631.2838567499739</v>
      </c>
      <c r="F71" s="108">
        <f t="shared" si="88"/>
        <v>7780.8933202880253</v>
      </c>
      <c r="G71" s="8"/>
      <c r="H71" s="84">
        <v>3600</v>
      </c>
      <c r="I71" s="107">
        <f t="shared" ref="I71:M71" si="89">1000000*(I36*4/(3.142*(15.1/1000)^2*4186*(0.0038*70^2-0.0624*70+1000.7)*10)*(15.1/1000)/((-2.7093/1000000)*70^3+(579.84/1000000)*70^2-(45937/1000000)*70+1.7283))</f>
        <v>4140.4633524175315</v>
      </c>
      <c r="J71" s="107">
        <f t="shared" si="89"/>
        <v>5505.0404392187938</v>
      </c>
      <c r="K71" s="107">
        <f t="shared" si="89"/>
        <v>7280.8599357409857</v>
      </c>
      <c r="L71" s="107">
        <f t="shared" si="89"/>
        <v>7907.0699687251272</v>
      </c>
      <c r="M71" s="108">
        <f t="shared" si="89"/>
        <v>9486.6146787896014</v>
      </c>
      <c r="N71" s="8"/>
      <c r="O71" s="84">
        <v>3600</v>
      </c>
      <c r="P71" s="111">
        <f t="shared" ref="P71:T71" si="90">1000000*(P36*4/(3.142*(15.1/1000)^2*4186*(0.0038*70^2-0.0624*70+1000.7)*10)*(15.1/1000)/((-2.7093/1000000)*70^3+(579.84/1000000)*70^2-(45937/1000000)*70+1.7283))</f>
        <v>4584.4182265480795</v>
      </c>
      <c r="Q71" s="107">
        <f t="shared" si="90"/>
        <v>6776.1533419925745</v>
      </c>
      <c r="R71" s="107">
        <f t="shared" si="90"/>
        <v>8122.0375919883409</v>
      </c>
      <c r="S71" s="107">
        <f t="shared" si="90"/>
        <v>9435.209377574487</v>
      </c>
      <c r="T71" s="108">
        <f t="shared" si="90"/>
        <v>11089.525434860951</v>
      </c>
      <c r="V71" s="84">
        <v>3600</v>
      </c>
      <c r="W71" s="111">
        <f t="shared" ref="W71:AA71" si="91">1000000*(W36*4/(3.142*(15.1/1000)^2*4186*(0.0038*70^2-0.0624*70+1000.7)*10)*(15.1/1000)/((-2.7093/1000000)*70^3+(579.84/1000000)*70^2-(45937/1000000)*70+1.7283))</f>
        <v>4724.6145025893047</v>
      </c>
      <c r="X71" s="107">
        <f t="shared" si="91"/>
        <v>7724.8148098715337</v>
      </c>
      <c r="Y71" s="107">
        <f t="shared" si="91"/>
        <v>10239.001360210847</v>
      </c>
      <c r="Z71" s="107">
        <f t="shared" si="91"/>
        <v>12440.08289405809</v>
      </c>
      <c r="AA71" s="108">
        <f t="shared" si="91"/>
        <v>15332.799389708713</v>
      </c>
    </row>
    <row r="72" spans="1:27" ht="21" hidden="1" customHeight="1" x14ac:dyDescent="0.3">
      <c r="A72" s="76"/>
      <c r="B72" s="105"/>
      <c r="C72" s="105"/>
      <c r="D72" s="105"/>
      <c r="E72" s="105"/>
      <c r="F72" s="105"/>
      <c r="G72" s="8"/>
      <c r="H72" s="76"/>
      <c r="I72" s="105"/>
      <c r="J72" s="105"/>
      <c r="K72" s="105"/>
      <c r="L72" s="105"/>
      <c r="M72" s="105"/>
      <c r="N72" s="8"/>
      <c r="O72" s="76"/>
      <c r="P72" s="105"/>
      <c r="Q72" s="105"/>
      <c r="R72" s="105"/>
      <c r="S72" s="105"/>
      <c r="T72" s="105"/>
      <c r="V72" s="76"/>
      <c r="W72" s="105"/>
      <c r="X72" s="105"/>
      <c r="Y72" s="105"/>
      <c r="Z72" s="105"/>
      <c r="AA72" s="105"/>
    </row>
    <row r="73" spans="1:27" ht="21" hidden="1" customHeight="1" x14ac:dyDescent="0.3">
      <c r="A73" s="10" t="s">
        <v>78</v>
      </c>
      <c r="B73" s="62"/>
      <c r="C73" s="62"/>
      <c r="D73" s="62"/>
      <c r="E73" s="62"/>
      <c r="F73" s="62"/>
      <c r="G73" s="10"/>
      <c r="H73" s="10"/>
      <c r="I73" s="62"/>
      <c r="J73" s="62"/>
      <c r="K73" s="62"/>
      <c r="L73" s="62"/>
      <c r="M73" s="62"/>
      <c r="N73" s="10"/>
      <c r="O73" s="10"/>
      <c r="P73" s="62"/>
      <c r="Q73" s="62"/>
      <c r="R73" s="62"/>
      <c r="S73" s="62"/>
      <c r="T73" s="62"/>
    </row>
    <row r="74" spans="1:27" ht="21" hidden="1" customHeight="1" x14ac:dyDescent="0.3">
      <c r="A74" t="s">
        <v>53</v>
      </c>
      <c r="C74" s="6"/>
      <c r="D74" s="70"/>
      <c r="E74" s="8"/>
      <c r="F74" s="6"/>
      <c r="G74" s="7"/>
      <c r="H74" t="s">
        <v>54</v>
      </c>
      <c r="O74" t="s">
        <v>55</v>
      </c>
      <c r="V74" t="s">
        <v>56</v>
      </c>
    </row>
    <row r="75" spans="1:27" ht="21" hidden="1" customHeight="1" x14ac:dyDescent="0.25">
      <c r="A75" s="81" t="s">
        <v>58</v>
      </c>
      <c r="B75" s="72"/>
      <c r="C75" s="73"/>
      <c r="D75" s="73" t="s">
        <v>60</v>
      </c>
      <c r="E75" s="73"/>
      <c r="F75" s="43"/>
      <c r="H75" s="81" t="s">
        <v>58</v>
      </c>
      <c r="I75" s="73"/>
      <c r="J75" s="73"/>
      <c r="K75" s="73" t="s">
        <v>60</v>
      </c>
      <c r="L75" s="73"/>
      <c r="M75" s="43"/>
      <c r="N75" s="57"/>
      <c r="O75" s="81" t="s">
        <v>58</v>
      </c>
      <c r="P75" s="73"/>
      <c r="Q75" s="73"/>
      <c r="R75" s="73" t="s">
        <v>60</v>
      </c>
      <c r="S75" s="73"/>
      <c r="T75" s="43"/>
      <c r="U75" s="57"/>
      <c r="V75" s="81" t="s">
        <v>58</v>
      </c>
      <c r="W75" s="73"/>
      <c r="X75" s="73"/>
      <c r="Y75" s="73" t="s">
        <v>60</v>
      </c>
      <c r="Z75" s="73"/>
      <c r="AA75" s="43"/>
    </row>
    <row r="76" spans="1:27" ht="21" hidden="1" customHeight="1" x14ac:dyDescent="0.35">
      <c r="A76" s="82" t="s">
        <v>61</v>
      </c>
      <c r="B76" s="80">
        <v>200</v>
      </c>
      <c r="C76" s="78">
        <v>250</v>
      </c>
      <c r="D76" s="78">
        <v>300</v>
      </c>
      <c r="E76" s="78">
        <v>340</v>
      </c>
      <c r="F76" s="79">
        <v>420</v>
      </c>
      <c r="G76" s="71"/>
      <c r="H76" s="82" t="s">
        <v>61</v>
      </c>
      <c r="I76" s="78">
        <v>200</v>
      </c>
      <c r="J76" s="78">
        <v>250</v>
      </c>
      <c r="K76" s="78">
        <v>300</v>
      </c>
      <c r="L76" s="78">
        <v>340</v>
      </c>
      <c r="M76" s="79">
        <v>420</v>
      </c>
      <c r="O76" s="82" t="s">
        <v>61</v>
      </c>
      <c r="P76" s="78">
        <v>200</v>
      </c>
      <c r="Q76" s="78">
        <v>250</v>
      </c>
      <c r="R76" s="78">
        <v>300</v>
      </c>
      <c r="S76" s="78">
        <v>340</v>
      </c>
      <c r="T76" s="79">
        <v>420</v>
      </c>
      <c r="U76" s="57"/>
      <c r="V76" s="82" t="s">
        <v>61</v>
      </c>
      <c r="W76" s="78">
        <v>200</v>
      </c>
      <c r="X76" s="78">
        <v>250</v>
      </c>
      <c r="Y76" s="78">
        <v>300</v>
      </c>
      <c r="Z76" s="78">
        <v>340</v>
      </c>
      <c r="AA76" s="79">
        <v>420</v>
      </c>
    </row>
    <row r="77" spans="1:27" ht="21" hidden="1" customHeight="1" x14ac:dyDescent="0.35">
      <c r="A77" s="81">
        <v>700</v>
      </c>
      <c r="B77" s="103">
        <f>B14*($I$8/50)^1.4</f>
        <v>110</v>
      </c>
      <c r="C77" s="103">
        <f t="shared" ref="C77:F77" si="92">C14*($I$8/50)^1.4</f>
        <v>137</v>
      </c>
      <c r="D77" s="103">
        <f t="shared" si="92"/>
        <v>176</v>
      </c>
      <c r="E77" s="103">
        <f t="shared" si="92"/>
        <v>194</v>
      </c>
      <c r="F77" s="104">
        <f t="shared" si="92"/>
        <v>228</v>
      </c>
      <c r="G77" s="71"/>
      <c r="H77" s="81">
        <v>700</v>
      </c>
      <c r="I77" s="103">
        <f>I14*($I$8/50)^1.4</f>
        <v>121</v>
      </c>
      <c r="J77" s="103">
        <f t="shared" ref="J77:M77" si="93">J14*($I$8/50)^1.4</f>
        <v>161</v>
      </c>
      <c r="K77" s="103">
        <f t="shared" si="93"/>
        <v>213</v>
      </c>
      <c r="L77" s="103">
        <f t="shared" si="93"/>
        <v>232</v>
      </c>
      <c r="M77" s="104">
        <f t="shared" si="93"/>
        <v>278</v>
      </c>
      <c r="O77" s="81">
        <v>700</v>
      </c>
      <c r="P77" s="109">
        <f t="shared" ref="P77:T77" si="94">P14*($I$8/50)^1.4</f>
        <v>134</v>
      </c>
      <c r="Q77" s="103">
        <f t="shared" si="94"/>
        <v>199</v>
      </c>
      <c r="R77" s="103">
        <f t="shared" si="94"/>
        <v>238</v>
      </c>
      <c r="S77" s="103">
        <f t="shared" si="94"/>
        <v>276</v>
      </c>
      <c r="T77" s="104">
        <f t="shared" si="94"/>
        <v>325</v>
      </c>
      <c r="V77" s="81">
        <v>700</v>
      </c>
      <c r="W77" s="109">
        <f t="shared" ref="W77:AA77" si="95">W14*($I$8/50)^1.4</f>
        <v>138</v>
      </c>
      <c r="X77" s="103">
        <f t="shared" si="95"/>
        <v>226</v>
      </c>
      <c r="Y77" s="103">
        <f t="shared" si="95"/>
        <v>300</v>
      </c>
      <c r="Z77" s="103">
        <f t="shared" si="95"/>
        <v>364</v>
      </c>
      <c r="AA77" s="104">
        <f t="shared" si="95"/>
        <v>449</v>
      </c>
    </row>
    <row r="78" spans="1:27" ht="21" hidden="1" customHeight="1" x14ac:dyDescent="0.35">
      <c r="A78" s="83">
        <v>800</v>
      </c>
      <c r="B78" s="105">
        <f t="shared" ref="B78:F78" si="96">B15*($I$8/50)^1.4</f>
        <v>134</v>
      </c>
      <c r="C78" s="105">
        <f t="shared" si="96"/>
        <v>166</v>
      </c>
      <c r="D78" s="105">
        <f t="shared" si="96"/>
        <v>215</v>
      </c>
      <c r="E78" s="105">
        <f t="shared" si="96"/>
        <v>237</v>
      </c>
      <c r="F78" s="106">
        <f t="shared" si="96"/>
        <v>277</v>
      </c>
      <c r="G78" s="71"/>
      <c r="H78" s="83">
        <v>800</v>
      </c>
      <c r="I78" s="105">
        <f t="shared" ref="I78:M78" si="97">I15*($I$8/50)^1.4</f>
        <v>148</v>
      </c>
      <c r="J78" s="105">
        <f t="shared" si="97"/>
        <v>196</v>
      </c>
      <c r="K78" s="105">
        <f t="shared" si="97"/>
        <v>260</v>
      </c>
      <c r="L78" s="105">
        <f t="shared" si="97"/>
        <v>282</v>
      </c>
      <c r="M78" s="106">
        <f t="shared" si="97"/>
        <v>338</v>
      </c>
      <c r="O78" s="83">
        <v>800</v>
      </c>
      <c r="P78" s="110">
        <f t="shared" ref="P78:T78" si="98">P15*($I$8/50)^1.4</f>
        <v>163</v>
      </c>
      <c r="Q78" s="105">
        <f t="shared" si="98"/>
        <v>242</v>
      </c>
      <c r="R78" s="105">
        <f t="shared" si="98"/>
        <v>290</v>
      </c>
      <c r="S78" s="105">
        <f t="shared" si="98"/>
        <v>337</v>
      </c>
      <c r="T78" s="106">
        <f t="shared" si="98"/>
        <v>395</v>
      </c>
      <c r="V78" s="83">
        <v>800</v>
      </c>
      <c r="W78" s="110">
        <f t="shared" ref="W78:AA78" si="99">W15*($I$8/50)^1.4</f>
        <v>169</v>
      </c>
      <c r="X78" s="105">
        <f t="shared" si="99"/>
        <v>275</v>
      </c>
      <c r="Y78" s="105">
        <f t="shared" si="99"/>
        <v>365</v>
      </c>
      <c r="Z78" s="105">
        <f t="shared" si="99"/>
        <v>444</v>
      </c>
      <c r="AA78" s="106">
        <f t="shared" si="99"/>
        <v>547</v>
      </c>
    </row>
    <row r="79" spans="1:27" ht="21" hidden="1" customHeight="1" x14ac:dyDescent="0.35">
      <c r="A79" s="83">
        <v>900</v>
      </c>
      <c r="B79" s="105">
        <f t="shared" ref="B79:F79" si="100">B16*($I$8/50)^1.4</f>
        <v>158</v>
      </c>
      <c r="C79" s="105">
        <f t="shared" si="100"/>
        <v>196</v>
      </c>
      <c r="D79" s="105">
        <f t="shared" si="100"/>
        <v>253</v>
      </c>
      <c r="E79" s="105">
        <f t="shared" si="100"/>
        <v>279</v>
      </c>
      <c r="F79" s="106">
        <f t="shared" si="100"/>
        <v>327</v>
      </c>
      <c r="G79" s="71"/>
      <c r="H79" s="83">
        <v>900</v>
      </c>
      <c r="I79" s="105">
        <f t="shared" ref="I79:M79" si="101">I16*($I$8/50)^1.4</f>
        <v>174</v>
      </c>
      <c r="J79" s="105">
        <f t="shared" si="101"/>
        <v>231</v>
      </c>
      <c r="K79" s="105">
        <f t="shared" si="101"/>
        <v>306</v>
      </c>
      <c r="L79" s="105">
        <f t="shared" si="101"/>
        <v>332</v>
      </c>
      <c r="M79" s="106">
        <f t="shared" si="101"/>
        <v>399</v>
      </c>
      <c r="O79" s="83">
        <v>900</v>
      </c>
      <c r="P79" s="110">
        <f t="shared" ref="P79:T79" si="102">P16*($I$8/50)^1.4</f>
        <v>193</v>
      </c>
      <c r="Q79" s="105">
        <f t="shared" si="102"/>
        <v>285</v>
      </c>
      <c r="R79" s="105">
        <f t="shared" si="102"/>
        <v>341</v>
      </c>
      <c r="S79" s="105">
        <f t="shared" si="102"/>
        <v>397</v>
      </c>
      <c r="T79" s="106">
        <f t="shared" si="102"/>
        <v>466</v>
      </c>
      <c r="V79" s="83">
        <v>900</v>
      </c>
      <c r="W79" s="110">
        <f t="shared" ref="W79:AA79" si="103">W16*($I$8/50)^1.4</f>
        <v>199</v>
      </c>
      <c r="X79" s="105">
        <f t="shared" si="103"/>
        <v>325</v>
      </c>
      <c r="Y79" s="105">
        <f t="shared" si="103"/>
        <v>430</v>
      </c>
      <c r="Z79" s="105">
        <f t="shared" si="103"/>
        <v>523</v>
      </c>
      <c r="AA79" s="106">
        <f t="shared" si="103"/>
        <v>645</v>
      </c>
    </row>
    <row r="80" spans="1:27" ht="21" hidden="1" customHeight="1" x14ac:dyDescent="0.35">
      <c r="A80" s="84">
        <v>1000</v>
      </c>
      <c r="B80" s="107">
        <f t="shared" ref="B80:F80" si="104">B17*($I$8/50)^1.4</f>
        <v>182</v>
      </c>
      <c r="C80" s="107">
        <f t="shared" si="104"/>
        <v>226</v>
      </c>
      <c r="D80" s="107">
        <f t="shared" si="104"/>
        <v>291</v>
      </c>
      <c r="E80" s="107">
        <f t="shared" si="104"/>
        <v>321</v>
      </c>
      <c r="F80" s="108">
        <f t="shared" si="104"/>
        <v>377</v>
      </c>
      <c r="G80" s="71"/>
      <c r="H80" s="84">
        <v>1000</v>
      </c>
      <c r="I80" s="107">
        <f t="shared" ref="I80:M80" si="105">I17*($I$8/50)^1.4</f>
        <v>200</v>
      </c>
      <c r="J80" s="107">
        <f t="shared" si="105"/>
        <v>266</v>
      </c>
      <c r="K80" s="107">
        <f t="shared" si="105"/>
        <v>353</v>
      </c>
      <c r="L80" s="107">
        <f t="shared" si="105"/>
        <v>383</v>
      </c>
      <c r="M80" s="108">
        <f t="shared" si="105"/>
        <v>459</v>
      </c>
      <c r="O80" s="84">
        <v>1000</v>
      </c>
      <c r="P80" s="111">
        <f t="shared" ref="P80:T80" si="106">P17*($I$8/50)^1.4</f>
        <v>222</v>
      </c>
      <c r="Q80" s="107">
        <f t="shared" si="106"/>
        <v>328</v>
      </c>
      <c r="R80" s="107">
        <f t="shared" si="106"/>
        <v>393</v>
      </c>
      <c r="S80" s="107">
        <f t="shared" si="106"/>
        <v>457</v>
      </c>
      <c r="T80" s="108">
        <f t="shared" si="106"/>
        <v>537</v>
      </c>
      <c r="V80" s="84">
        <v>1000</v>
      </c>
      <c r="W80" s="111">
        <f t="shared" ref="W80:AA80" si="107">W17*($I$8/50)^1.4</f>
        <v>229</v>
      </c>
      <c r="X80" s="107">
        <f t="shared" si="107"/>
        <v>374</v>
      </c>
      <c r="Y80" s="107">
        <f t="shared" si="107"/>
        <v>496</v>
      </c>
      <c r="Z80" s="107">
        <f t="shared" si="107"/>
        <v>602</v>
      </c>
      <c r="AA80" s="108">
        <f t="shared" si="107"/>
        <v>742</v>
      </c>
    </row>
    <row r="81" spans="1:27" ht="21" hidden="1" customHeight="1" x14ac:dyDescent="0.35">
      <c r="A81" s="81">
        <v>1100</v>
      </c>
      <c r="B81" s="103">
        <f t="shared" ref="B81:F81" si="108">B18*($I$8/50)^1.4</f>
        <v>206</v>
      </c>
      <c r="C81" s="103">
        <f t="shared" si="108"/>
        <v>255</v>
      </c>
      <c r="D81" s="103">
        <f t="shared" si="108"/>
        <v>330</v>
      </c>
      <c r="E81" s="103">
        <f t="shared" si="108"/>
        <v>363</v>
      </c>
      <c r="F81" s="104">
        <f t="shared" si="108"/>
        <v>426</v>
      </c>
      <c r="G81" s="71"/>
      <c r="H81" s="81">
        <v>1100</v>
      </c>
      <c r="I81" s="103">
        <f t="shared" ref="I81:M81" si="109">I18*($I$8/50)^1.4</f>
        <v>227</v>
      </c>
      <c r="J81" s="103">
        <f t="shared" si="109"/>
        <v>301</v>
      </c>
      <c r="K81" s="103">
        <f t="shared" si="109"/>
        <v>399</v>
      </c>
      <c r="L81" s="103">
        <f t="shared" si="109"/>
        <v>433</v>
      </c>
      <c r="M81" s="104">
        <f t="shared" si="109"/>
        <v>520</v>
      </c>
      <c r="O81" s="81">
        <v>1100</v>
      </c>
      <c r="P81" s="109">
        <f t="shared" ref="P81:T81" si="110">P18*($I$8/50)^1.4</f>
        <v>251</v>
      </c>
      <c r="Q81" s="103">
        <f t="shared" si="110"/>
        <v>371</v>
      </c>
      <c r="R81" s="103">
        <f t="shared" si="110"/>
        <v>445</v>
      </c>
      <c r="S81" s="103">
        <f t="shared" si="110"/>
        <v>517</v>
      </c>
      <c r="T81" s="104">
        <f t="shared" si="110"/>
        <v>607</v>
      </c>
      <c r="V81" s="81">
        <v>1100</v>
      </c>
      <c r="W81" s="109">
        <f t="shared" ref="W81:AA81" si="111">W18*($I$8/50)^1.4</f>
        <v>259</v>
      </c>
      <c r="X81" s="103">
        <f t="shared" si="111"/>
        <v>423</v>
      </c>
      <c r="Y81" s="103">
        <f t="shared" si="111"/>
        <v>561</v>
      </c>
      <c r="Z81" s="103">
        <f t="shared" si="111"/>
        <v>681</v>
      </c>
      <c r="AA81" s="104">
        <f t="shared" si="111"/>
        <v>840</v>
      </c>
    </row>
    <row r="82" spans="1:27" ht="21" hidden="1" customHeight="1" x14ac:dyDescent="0.35">
      <c r="A82" s="83">
        <v>1200</v>
      </c>
      <c r="B82" s="105">
        <f t="shared" ref="B82:F82" si="112">B19*($I$8/50)^1.4</f>
        <v>230</v>
      </c>
      <c r="C82" s="105">
        <f t="shared" si="112"/>
        <v>285</v>
      </c>
      <c r="D82" s="105">
        <f t="shared" si="112"/>
        <v>368</v>
      </c>
      <c r="E82" s="105">
        <f t="shared" si="112"/>
        <v>406</v>
      </c>
      <c r="F82" s="106">
        <f t="shared" si="112"/>
        <v>476</v>
      </c>
      <c r="G82" s="71"/>
      <c r="H82" s="83">
        <v>1200</v>
      </c>
      <c r="I82" s="105">
        <f t="shared" ref="I82:M82" si="113">I19*($I$8/50)^1.4</f>
        <v>253</v>
      </c>
      <c r="J82" s="105">
        <f t="shared" si="113"/>
        <v>336</v>
      </c>
      <c r="K82" s="105">
        <f t="shared" si="113"/>
        <v>445</v>
      </c>
      <c r="L82" s="105">
        <f t="shared" si="113"/>
        <v>483</v>
      </c>
      <c r="M82" s="106">
        <f t="shared" si="113"/>
        <v>580</v>
      </c>
      <c r="O82" s="83">
        <v>1200</v>
      </c>
      <c r="P82" s="110">
        <f t="shared" ref="P82:T82" si="114">P19*($I$8/50)^1.4</f>
        <v>280</v>
      </c>
      <c r="Q82" s="105">
        <f t="shared" si="114"/>
        <v>414</v>
      </c>
      <c r="R82" s="105">
        <f t="shared" si="114"/>
        <v>496</v>
      </c>
      <c r="S82" s="105">
        <f t="shared" si="114"/>
        <v>577</v>
      </c>
      <c r="T82" s="106">
        <f t="shared" si="114"/>
        <v>678</v>
      </c>
      <c r="V82" s="83">
        <v>1200</v>
      </c>
      <c r="W82" s="110">
        <f t="shared" ref="W82:AA82" si="115">W19*($I$8/50)^1.4</f>
        <v>289</v>
      </c>
      <c r="X82" s="105">
        <f t="shared" si="115"/>
        <v>472</v>
      </c>
      <c r="Y82" s="105">
        <f t="shared" si="115"/>
        <v>626</v>
      </c>
      <c r="Z82" s="105">
        <f t="shared" si="115"/>
        <v>761</v>
      </c>
      <c r="AA82" s="106">
        <f t="shared" si="115"/>
        <v>937</v>
      </c>
    </row>
    <row r="83" spans="1:27" ht="21" hidden="1" customHeight="1" x14ac:dyDescent="0.35">
      <c r="A83" s="83">
        <v>1300</v>
      </c>
      <c r="B83" s="105">
        <f t="shared" ref="B83:F83" si="116">B20*($I$8/50)^1.4</f>
        <v>254</v>
      </c>
      <c r="C83" s="105">
        <f t="shared" si="116"/>
        <v>315</v>
      </c>
      <c r="D83" s="105">
        <f t="shared" si="116"/>
        <v>406</v>
      </c>
      <c r="E83" s="105">
        <f t="shared" si="116"/>
        <v>448</v>
      </c>
      <c r="F83" s="106">
        <f t="shared" si="116"/>
        <v>525</v>
      </c>
      <c r="G83" s="71"/>
      <c r="H83" s="83">
        <v>1300</v>
      </c>
      <c r="I83" s="105">
        <f t="shared" ref="I83:M83" si="117">I20*($I$8/50)^1.4</f>
        <v>280</v>
      </c>
      <c r="J83" s="105">
        <f t="shared" si="117"/>
        <v>372</v>
      </c>
      <c r="K83" s="105">
        <f t="shared" si="117"/>
        <v>492</v>
      </c>
      <c r="L83" s="105">
        <f t="shared" si="117"/>
        <v>534</v>
      </c>
      <c r="M83" s="106">
        <f t="shared" si="117"/>
        <v>640</v>
      </c>
      <c r="O83" s="83">
        <v>1300</v>
      </c>
      <c r="P83" s="110">
        <f t="shared" ref="P83:T83" si="118">P20*($I$8/50)^1.4</f>
        <v>309</v>
      </c>
      <c r="Q83" s="105">
        <f t="shared" si="118"/>
        <v>458</v>
      </c>
      <c r="R83" s="105">
        <f t="shared" si="118"/>
        <v>548</v>
      </c>
      <c r="S83" s="105">
        <f t="shared" si="118"/>
        <v>637</v>
      </c>
      <c r="T83" s="106">
        <f t="shared" si="118"/>
        <v>748</v>
      </c>
      <c r="V83" s="83">
        <v>1300</v>
      </c>
      <c r="W83" s="110">
        <f t="shared" ref="W83:AA83" si="119">W20*($I$8/50)^1.4</f>
        <v>319</v>
      </c>
      <c r="X83" s="105">
        <f t="shared" si="119"/>
        <v>521</v>
      </c>
      <c r="Y83" s="105">
        <f t="shared" si="119"/>
        <v>691</v>
      </c>
      <c r="Z83" s="105">
        <f t="shared" si="119"/>
        <v>840</v>
      </c>
      <c r="AA83" s="106">
        <f t="shared" si="119"/>
        <v>1035</v>
      </c>
    </row>
    <row r="84" spans="1:27" ht="21" hidden="1" customHeight="1" x14ac:dyDescent="0.35">
      <c r="A84" s="84">
        <v>1400</v>
      </c>
      <c r="B84" s="107">
        <f t="shared" ref="B84:F84" si="120">B21*($I$8/50)^1.4</f>
        <v>278</v>
      </c>
      <c r="C84" s="107">
        <f t="shared" si="120"/>
        <v>344</v>
      </c>
      <c r="D84" s="107">
        <f t="shared" si="120"/>
        <v>445</v>
      </c>
      <c r="E84" s="107">
        <f t="shared" si="120"/>
        <v>490</v>
      </c>
      <c r="F84" s="108">
        <f t="shared" si="120"/>
        <v>575</v>
      </c>
      <c r="G84" s="71"/>
      <c r="H84" s="84">
        <v>1400</v>
      </c>
      <c r="I84" s="107">
        <f t="shared" ref="I84:M84" si="121">I21*($I$8/50)^1.4</f>
        <v>306</v>
      </c>
      <c r="J84" s="107">
        <f t="shared" si="121"/>
        <v>407</v>
      </c>
      <c r="K84" s="107">
        <f t="shared" si="121"/>
        <v>538</v>
      </c>
      <c r="L84" s="107">
        <f t="shared" si="121"/>
        <v>584</v>
      </c>
      <c r="M84" s="108">
        <f t="shared" si="121"/>
        <v>701</v>
      </c>
      <c r="O84" s="84">
        <v>1400</v>
      </c>
      <c r="P84" s="111">
        <f t="shared" ref="P84:T84" si="122">P21*($I$8/50)^1.4</f>
        <v>339</v>
      </c>
      <c r="Q84" s="107">
        <f t="shared" si="122"/>
        <v>501</v>
      </c>
      <c r="R84" s="107">
        <f t="shared" si="122"/>
        <v>600</v>
      </c>
      <c r="S84" s="107">
        <f t="shared" si="122"/>
        <v>697</v>
      </c>
      <c r="T84" s="108">
        <f t="shared" si="122"/>
        <v>819</v>
      </c>
      <c r="V84" s="84">
        <v>1400</v>
      </c>
      <c r="W84" s="111">
        <f t="shared" ref="W84:AA84" si="123">W21*($I$8/50)^1.4</f>
        <v>349</v>
      </c>
      <c r="X84" s="107">
        <f t="shared" si="123"/>
        <v>571</v>
      </c>
      <c r="Y84" s="107">
        <f t="shared" si="123"/>
        <v>756</v>
      </c>
      <c r="Z84" s="107">
        <f t="shared" si="123"/>
        <v>919</v>
      </c>
      <c r="AA84" s="108">
        <f t="shared" si="123"/>
        <v>1133</v>
      </c>
    </row>
    <row r="85" spans="1:27" ht="21" hidden="1" customHeight="1" x14ac:dyDescent="0.35">
      <c r="A85" s="81">
        <v>1500</v>
      </c>
      <c r="B85" s="103">
        <f t="shared" ref="B85:F85" si="124">B22*($I$8/50)^1.4</f>
        <v>302</v>
      </c>
      <c r="C85" s="103">
        <f t="shared" si="124"/>
        <v>374</v>
      </c>
      <c r="D85" s="103">
        <f t="shared" si="124"/>
        <v>483</v>
      </c>
      <c r="E85" s="103">
        <f t="shared" si="124"/>
        <v>532</v>
      </c>
      <c r="F85" s="104">
        <f t="shared" si="124"/>
        <v>624</v>
      </c>
      <c r="G85" s="71"/>
      <c r="H85" s="81">
        <v>1500</v>
      </c>
      <c r="I85" s="103">
        <f t="shared" ref="I85:M85" si="125">I22*($I$8/50)^1.4</f>
        <v>332</v>
      </c>
      <c r="J85" s="103">
        <f t="shared" si="125"/>
        <v>442</v>
      </c>
      <c r="K85" s="103">
        <f t="shared" si="125"/>
        <v>584</v>
      </c>
      <c r="L85" s="103">
        <f t="shared" si="125"/>
        <v>635</v>
      </c>
      <c r="M85" s="104">
        <f t="shared" si="125"/>
        <v>761</v>
      </c>
      <c r="O85" s="81">
        <v>1500</v>
      </c>
      <c r="P85" s="109">
        <f t="shared" ref="P85:T85" si="126">P22*($I$8/50)^1.4</f>
        <v>368</v>
      </c>
      <c r="Q85" s="103">
        <f t="shared" si="126"/>
        <v>544</v>
      </c>
      <c r="R85" s="103">
        <f t="shared" si="126"/>
        <v>652</v>
      </c>
      <c r="S85" s="103">
        <f t="shared" si="126"/>
        <v>757</v>
      </c>
      <c r="T85" s="104">
        <f t="shared" si="126"/>
        <v>890</v>
      </c>
      <c r="V85" s="81">
        <v>1500</v>
      </c>
      <c r="W85" s="109">
        <f t="shared" ref="W85:AA85" si="127">W22*($I$8/50)^1.4</f>
        <v>379</v>
      </c>
      <c r="X85" s="103">
        <f t="shared" si="127"/>
        <v>620</v>
      </c>
      <c r="Y85" s="103">
        <f t="shared" si="127"/>
        <v>822</v>
      </c>
      <c r="Z85" s="103">
        <f t="shared" si="127"/>
        <v>998</v>
      </c>
      <c r="AA85" s="104">
        <f t="shared" si="127"/>
        <v>1230</v>
      </c>
    </row>
    <row r="86" spans="1:27" ht="21" hidden="1" customHeight="1" x14ac:dyDescent="0.35">
      <c r="A86" s="83">
        <v>1600</v>
      </c>
      <c r="B86" s="105">
        <f t="shared" ref="B86:F86" si="128">B23*($I$8/50)^1.4</f>
        <v>326</v>
      </c>
      <c r="C86" s="105">
        <f t="shared" si="128"/>
        <v>404</v>
      </c>
      <c r="D86" s="105">
        <f t="shared" si="128"/>
        <v>521</v>
      </c>
      <c r="E86" s="105">
        <f t="shared" si="128"/>
        <v>575</v>
      </c>
      <c r="F86" s="106">
        <f t="shared" si="128"/>
        <v>674</v>
      </c>
      <c r="G86" s="71"/>
      <c r="H86" s="83">
        <v>1600</v>
      </c>
      <c r="I86" s="105">
        <f t="shared" ref="I86:M86" si="129">I23*($I$8/50)^1.4</f>
        <v>359</v>
      </c>
      <c r="J86" s="105">
        <f t="shared" si="129"/>
        <v>477</v>
      </c>
      <c r="K86" s="105">
        <f t="shared" si="129"/>
        <v>631</v>
      </c>
      <c r="L86" s="105">
        <f t="shared" si="129"/>
        <v>685</v>
      </c>
      <c r="M86" s="106">
        <f t="shared" si="129"/>
        <v>822</v>
      </c>
      <c r="O86" s="83">
        <v>1600</v>
      </c>
      <c r="P86" s="110">
        <f t="shared" ref="P86:T86" si="130">P23*($I$8/50)^1.4</f>
        <v>397</v>
      </c>
      <c r="Q86" s="105">
        <f t="shared" si="130"/>
        <v>587</v>
      </c>
      <c r="R86" s="105">
        <f t="shared" si="130"/>
        <v>703</v>
      </c>
      <c r="S86" s="105">
        <f t="shared" si="130"/>
        <v>817</v>
      </c>
      <c r="T86" s="106">
        <f t="shared" si="130"/>
        <v>960</v>
      </c>
      <c r="V86" s="83">
        <v>1600</v>
      </c>
      <c r="W86" s="110">
        <f t="shared" ref="W86:AA86" si="131">W23*($I$8/50)^1.4</f>
        <v>409</v>
      </c>
      <c r="X86" s="105">
        <f t="shared" si="131"/>
        <v>669</v>
      </c>
      <c r="Y86" s="105">
        <f t="shared" si="131"/>
        <v>887</v>
      </c>
      <c r="Z86" s="105">
        <f t="shared" si="131"/>
        <v>1078</v>
      </c>
      <c r="AA86" s="106">
        <f t="shared" si="131"/>
        <v>1328</v>
      </c>
    </row>
    <row r="87" spans="1:27" ht="21" hidden="1" customHeight="1" x14ac:dyDescent="0.35">
      <c r="A87" s="83">
        <v>1800</v>
      </c>
      <c r="B87" s="105">
        <f t="shared" ref="B87:F87" si="132">B24*($I$8/50)^1.4</f>
        <v>374</v>
      </c>
      <c r="C87" s="105">
        <f t="shared" si="132"/>
        <v>463</v>
      </c>
      <c r="D87" s="105">
        <f t="shared" si="132"/>
        <v>598</v>
      </c>
      <c r="E87" s="105">
        <f t="shared" si="132"/>
        <v>659</v>
      </c>
      <c r="F87" s="106">
        <f t="shared" si="132"/>
        <v>773</v>
      </c>
      <c r="G87" s="71"/>
      <c r="H87" s="83">
        <v>1800</v>
      </c>
      <c r="I87" s="105">
        <f t="shared" ref="I87:M87" si="133">I24*($I$8/50)^1.4</f>
        <v>411</v>
      </c>
      <c r="J87" s="105">
        <f t="shared" si="133"/>
        <v>547</v>
      </c>
      <c r="K87" s="105">
        <f t="shared" si="133"/>
        <v>724</v>
      </c>
      <c r="L87" s="105">
        <f t="shared" si="133"/>
        <v>786</v>
      </c>
      <c r="M87" s="106">
        <f t="shared" si="133"/>
        <v>942</v>
      </c>
      <c r="O87" s="83">
        <v>1800</v>
      </c>
      <c r="P87" s="110">
        <f t="shared" ref="P87:T87" si="134">P24*($I$8/50)^1.4</f>
        <v>455</v>
      </c>
      <c r="Q87" s="105">
        <f t="shared" si="134"/>
        <v>673</v>
      </c>
      <c r="R87" s="105">
        <f t="shared" si="134"/>
        <v>807</v>
      </c>
      <c r="S87" s="105">
        <f t="shared" si="134"/>
        <v>938</v>
      </c>
      <c r="T87" s="106">
        <f t="shared" si="134"/>
        <v>1102</v>
      </c>
      <c r="V87" s="83">
        <v>1800</v>
      </c>
      <c r="W87" s="110">
        <f t="shared" ref="W87:AA87" si="135">W24*($I$8/50)^1.4</f>
        <v>470</v>
      </c>
      <c r="X87" s="105">
        <f t="shared" si="135"/>
        <v>767</v>
      </c>
      <c r="Y87" s="105">
        <f t="shared" si="135"/>
        <v>1017</v>
      </c>
      <c r="Z87" s="105">
        <f t="shared" si="135"/>
        <v>1236</v>
      </c>
      <c r="AA87" s="106">
        <f t="shared" si="135"/>
        <v>1523</v>
      </c>
    </row>
    <row r="88" spans="1:27" ht="21" hidden="1" customHeight="1" x14ac:dyDescent="0.35">
      <c r="A88" s="84">
        <v>2000</v>
      </c>
      <c r="B88" s="107">
        <f t="shared" ref="B88:F88" si="136">B25*($I$8/50)^1.4</f>
        <v>422</v>
      </c>
      <c r="C88" s="107">
        <f t="shared" si="136"/>
        <v>523</v>
      </c>
      <c r="D88" s="107">
        <f t="shared" si="136"/>
        <v>675</v>
      </c>
      <c r="E88" s="107">
        <f t="shared" si="136"/>
        <v>744</v>
      </c>
      <c r="F88" s="108">
        <f t="shared" si="136"/>
        <v>872</v>
      </c>
      <c r="G88" s="71"/>
      <c r="H88" s="84">
        <v>2000</v>
      </c>
      <c r="I88" s="107">
        <f t="shared" ref="I88:M88" si="137">I25*($I$8/50)^1.4</f>
        <v>464</v>
      </c>
      <c r="J88" s="107">
        <f t="shared" si="137"/>
        <v>617</v>
      </c>
      <c r="K88" s="107">
        <f t="shared" si="137"/>
        <v>816</v>
      </c>
      <c r="L88" s="107">
        <f t="shared" si="137"/>
        <v>886</v>
      </c>
      <c r="M88" s="108">
        <f t="shared" si="137"/>
        <v>1063</v>
      </c>
      <c r="O88" s="84">
        <v>2000</v>
      </c>
      <c r="P88" s="111">
        <f t="shared" ref="P88:T88" si="138">P25*($I$8/50)^1.4</f>
        <v>514</v>
      </c>
      <c r="Q88" s="107">
        <f t="shared" si="138"/>
        <v>760</v>
      </c>
      <c r="R88" s="107">
        <f t="shared" si="138"/>
        <v>910</v>
      </c>
      <c r="S88" s="107">
        <f t="shared" si="138"/>
        <v>1058</v>
      </c>
      <c r="T88" s="108">
        <f t="shared" si="138"/>
        <v>1243</v>
      </c>
      <c r="V88" s="84">
        <v>2000</v>
      </c>
      <c r="W88" s="111">
        <f t="shared" ref="W88:AA88" si="139">W25*($I$8/50)^1.4</f>
        <v>530</v>
      </c>
      <c r="X88" s="107">
        <f t="shared" si="139"/>
        <v>866</v>
      </c>
      <c r="Y88" s="107">
        <f t="shared" si="139"/>
        <v>1148</v>
      </c>
      <c r="Z88" s="107">
        <f t="shared" si="139"/>
        <v>1395</v>
      </c>
      <c r="AA88" s="108">
        <f t="shared" si="139"/>
        <v>1719</v>
      </c>
    </row>
    <row r="89" spans="1:27" ht="21" hidden="1" customHeight="1" x14ac:dyDescent="0.35">
      <c r="A89" s="81">
        <v>2200</v>
      </c>
      <c r="B89" s="103">
        <f t="shared" ref="B89:F89" si="140">B26*($I$8/50)^1.4</f>
        <v>470</v>
      </c>
      <c r="C89" s="103">
        <f t="shared" si="140"/>
        <v>582</v>
      </c>
      <c r="D89" s="103">
        <f t="shared" si="140"/>
        <v>751</v>
      </c>
      <c r="E89" s="103">
        <f t="shared" si="140"/>
        <v>828</v>
      </c>
      <c r="F89" s="104">
        <f t="shared" si="140"/>
        <v>971</v>
      </c>
      <c r="G89" s="71"/>
      <c r="H89" s="81">
        <v>2200</v>
      </c>
      <c r="I89" s="103">
        <f t="shared" ref="I89:M89" si="141">I26*($I$8/50)^1.4</f>
        <v>517</v>
      </c>
      <c r="J89" s="103">
        <f t="shared" si="141"/>
        <v>687</v>
      </c>
      <c r="K89" s="103">
        <f t="shared" si="141"/>
        <v>909</v>
      </c>
      <c r="L89" s="103">
        <f t="shared" si="141"/>
        <v>987</v>
      </c>
      <c r="M89" s="104">
        <f t="shared" si="141"/>
        <v>1184</v>
      </c>
      <c r="O89" s="81">
        <v>2200</v>
      </c>
      <c r="P89" s="109">
        <f t="shared" ref="P89:T89" si="142">P26*($I$8/50)^1.4</f>
        <v>572</v>
      </c>
      <c r="Q89" s="103">
        <f t="shared" si="142"/>
        <v>846</v>
      </c>
      <c r="R89" s="103">
        <f t="shared" si="142"/>
        <v>1014</v>
      </c>
      <c r="S89" s="103">
        <f t="shared" si="142"/>
        <v>1178</v>
      </c>
      <c r="T89" s="104">
        <f t="shared" si="142"/>
        <v>1384</v>
      </c>
      <c r="V89" s="81">
        <v>2200</v>
      </c>
      <c r="W89" s="109">
        <f t="shared" ref="W89:AA89" si="143">W26*($I$8/50)^1.4</f>
        <v>590</v>
      </c>
      <c r="X89" s="103">
        <f t="shared" si="143"/>
        <v>964</v>
      </c>
      <c r="Y89" s="103">
        <f t="shared" si="143"/>
        <v>1278</v>
      </c>
      <c r="Z89" s="103">
        <f t="shared" si="143"/>
        <v>1553</v>
      </c>
      <c r="AA89" s="104">
        <f t="shared" si="143"/>
        <v>1914</v>
      </c>
    </row>
    <row r="90" spans="1:27" ht="21" hidden="1" customHeight="1" x14ac:dyDescent="0.35">
      <c r="A90" s="83">
        <v>2400</v>
      </c>
      <c r="B90" s="105">
        <f t="shared" ref="B90:F90" si="144">B27*($I$8/50)^1.4</f>
        <v>518</v>
      </c>
      <c r="C90" s="105">
        <f t="shared" si="144"/>
        <v>641</v>
      </c>
      <c r="D90" s="105">
        <f t="shared" si="144"/>
        <v>828</v>
      </c>
      <c r="E90" s="105">
        <f t="shared" si="144"/>
        <v>912</v>
      </c>
      <c r="F90" s="106">
        <f t="shared" si="144"/>
        <v>1070</v>
      </c>
      <c r="G90" s="71"/>
      <c r="H90" s="83">
        <v>2400</v>
      </c>
      <c r="I90" s="105">
        <f t="shared" ref="I90:M90" si="145">I27*($I$8/50)^1.4</f>
        <v>570</v>
      </c>
      <c r="J90" s="105">
        <f t="shared" si="145"/>
        <v>757</v>
      </c>
      <c r="K90" s="105">
        <f t="shared" si="145"/>
        <v>1002</v>
      </c>
      <c r="L90" s="105">
        <f t="shared" si="145"/>
        <v>1088</v>
      </c>
      <c r="M90" s="106">
        <f t="shared" si="145"/>
        <v>1305</v>
      </c>
      <c r="O90" s="83">
        <v>2400</v>
      </c>
      <c r="P90" s="110">
        <f t="shared" ref="P90:T90" si="146">P27*($I$8/50)^1.4</f>
        <v>630</v>
      </c>
      <c r="Q90" s="105">
        <f t="shared" si="146"/>
        <v>932</v>
      </c>
      <c r="R90" s="105">
        <f t="shared" si="146"/>
        <v>1117</v>
      </c>
      <c r="S90" s="105">
        <f t="shared" si="146"/>
        <v>1298</v>
      </c>
      <c r="T90" s="106">
        <f t="shared" si="146"/>
        <v>1525</v>
      </c>
      <c r="V90" s="83">
        <v>2400</v>
      </c>
      <c r="W90" s="110">
        <f t="shared" ref="W90:AA90" si="147">W27*($I$8/50)^1.4</f>
        <v>650</v>
      </c>
      <c r="X90" s="105">
        <f t="shared" si="147"/>
        <v>1062</v>
      </c>
      <c r="Y90" s="105">
        <f t="shared" si="147"/>
        <v>1408</v>
      </c>
      <c r="Z90" s="105">
        <f t="shared" si="147"/>
        <v>1711</v>
      </c>
      <c r="AA90" s="106">
        <f t="shared" si="147"/>
        <v>2109</v>
      </c>
    </row>
    <row r="91" spans="1:27" ht="21" hidden="1" customHeight="1" x14ac:dyDescent="0.35">
      <c r="A91" s="83">
        <v>2500</v>
      </c>
      <c r="B91" s="105">
        <f t="shared" ref="B91:F91" si="148">B28*($I$8/50)^1.4</f>
        <v>542</v>
      </c>
      <c r="C91" s="105">
        <f t="shared" si="148"/>
        <v>671</v>
      </c>
      <c r="D91" s="105">
        <f t="shared" si="148"/>
        <v>866</v>
      </c>
      <c r="E91" s="105">
        <f t="shared" si="148"/>
        <v>955</v>
      </c>
      <c r="F91" s="106">
        <f t="shared" si="148"/>
        <v>1120</v>
      </c>
      <c r="G91" s="71"/>
      <c r="H91" s="83">
        <v>2500</v>
      </c>
      <c r="I91" s="105">
        <f t="shared" ref="I91:M91" si="149">I28*($I$8/50)^1.4</f>
        <v>596</v>
      </c>
      <c r="J91" s="105">
        <f t="shared" si="149"/>
        <v>792</v>
      </c>
      <c r="K91" s="105">
        <f t="shared" si="149"/>
        <v>1048</v>
      </c>
      <c r="L91" s="105">
        <f t="shared" si="149"/>
        <v>1138</v>
      </c>
      <c r="M91" s="106">
        <f t="shared" si="149"/>
        <v>1365</v>
      </c>
      <c r="O91" s="83">
        <v>2500</v>
      </c>
      <c r="P91" s="110">
        <f t="shared" ref="P91:T91" si="150">P28*($I$8/50)^1.4</f>
        <v>660</v>
      </c>
      <c r="Q91" s="105">
        <f t="shared" si="150"/>
        <v>975</v>
      </c>
      <c r="R91" s="105">
        <f t="shared" si="150"/>
        <v>1169</v>
      </c>
      <c r="S91" s="105">
        <f t="shared" si="150"/>
        <v>1358</v>
      </c>
      <c r="T91" s="106">
        <f t="shared" si="150"/>
        <v>1596</v>
      </c>
      <c r="V91" s="83">
        <v>2500</v>
      </c>
      <c r="W91" s="110">
        <f t="shared" ref="W91:AA91" si="151">W28*($I$8/50)^1.4</f>
        <v>680</v>
      </c>
      <c r="X91" s="105">
        <f t="shared" si="151"/>
        <v>1112</v>
      </c>
      <c r="Y91" s="105">
        <f t="shared" si="151"/>
        <v>1474</v>
      </c>
      <c r="Z91" s="105">
        <f t="shared" si="151"/>
        <v>1791</v>
      </c>
      <c r="AA91" s="106">
        <f t="shared" si="151"/>
        <v>2207</v>
      </c>
    </row>
    <row r="92" spans="1:27" ht="21" hidden="1" customHeight="1" x14ac:dyDescent="0.35">
      <c r="A92" s="84">
        <v>2600</v>
      </c>
      <c r="B92" s="107">
        <f t="shared" ref="B92:F92" si="152">B29*($I$8/50)^1.4</f>
        <v>566</v>
      </c>
      <c r="C92" s="107">
        <f t="shared" si="152"/>
        <v>701</v>
      </c>
      <c r="D92" s="107">
        <f t="shared" si="152"/>
        <v>905</v>
      </c>
      <c r="E92" s="107">
        <f t="shared" si="152"/>
        <v>997</v>
      </c>
      <c r="F92" s="108">
        <f t="shared" si="152"/>
        <v>1169</v>
      </c>
      <c r="G92" s="71"/>
      <c r="H92" s="84">
        <v>2600</v>
      </c>
      <c r="I92" s="107">
        <f t="shared" ref="I92:M92" si="153">I29*($I$8/50)^1.4</f>
        <v>623</v>
      </c>
      <c r="J92" s="107">
        <f t="shared" si="153"/>
        <v>827</v>
      </c>
      <c r="K92" s="107">
        <f t="shared" si="153"/>
        <v>1095</v>
      </c>
      <c r="L92" s="107">
        <f t="shared" si="153"/>
        <v>1188</v>
      </c>
      <c r="M92" s="108">
        <f t="shared" si="153"/>
        <v>1426</v>
      </c>
      <c r="O92" s="84">
        <v>2600</v>
      </c>
      <c r="P92" s="111">
        <f t="shared" ref="P92:T92" si="154">P29*($I$8/50)^1.4</f>
        <v>689</v>
      </c>
      <c r="Q92" s="107">
        <f t="shared" si="154"/>
        <v>1019</v>
      </c>
      <c r="R92" s="107">
        <f t="shared" si="154"/>
        <v>1220</v>
      </c>
      <c r="S92" s="107">
        <f t="shared" si="154"/>
        <v>1418</v>
      </c>
      <c r="T92" s="108">
        <f t="shared" si="154"/>
        <v>1666</v>
      </c>
      <c r="V92" s="84">
        <v>2600</v>
      </c>
      <c r="W92" s="111">
        <f t="shared" ref="W92:AA92" si="155">W29*($I$8/50)^1.4</f>
        <v>710</v>
      </c>
      <c r="X92" s="107">
        <f t="shared" si="155"/>
        <v>1161</v>
      </c>
      <c r="Y92" s="107">
        <f t="shared" si="155"/>
        <v>1539</v>
      </c>
      <c r="Z92" s="107">
        <f t="shared" si="155"/>
        <v>1870</v>
      </c>
      <c r="AA92" s="108">
        <f t="shared" si="155"/>
        <v>2305</v>
      </c>
    </row>
    <row r="93" spans="1:27" ht="21" hidden="1" customHeight="1" x14ac:dyDescent="0.35">
      <c r="A93" s="81">
        <v>2700</v>
      </c>
      <c r="B93" s="103">
        <f t="shared" ref="B93:F93" si="156">B30*($I$8/50)^1.4</f>
        <v>590</v>
      </c>
      <c r="C93" s="103">
        <f t="shared" si="156"/>
        <v>730</v>
      </c>
      <c r="D93" s="103">
        <f t="shared" si="156"/>
        <v>943</v>
      </c>
      <c r="E93" s="103">
        <f t="shared" si="156"/>
        <v>1039</v>
      </c>
      <c r="F93" s="104">
        <f t="shared" si="156"/>
        <v>1219</v>
      </c>
      <c r="G93" s="71"/>
      <c r="H93" s="81">
        <v>2700</v>
      </c>
      <c r="I93" s="103">
        <f t="shared" ref="I93:M93" si="157">I30*($I$8/50)^1.4</f>
        <v>649</v>
      </c>
      <c r="J93" s="103">
        <f t="shared" si="157"/>
        <v>862</v>
      </c>
      <c r="K93" s="103">
        <f t="shared" si="157"/>
        <v>1141</v>
      </c>
      <c r="L93" s="103">
        <f t="shared" si="157"/>
        <v>1239</v>
      </c>
      <c r="M93" s="104">
        <f t="shared" si="157"/>
        <v>1486</v>
      </c>
      <c r="O93" s="81">
        <v>2700</v>
      </c>
      <c r="P93" s="109">
        <f t="shared" ref="P93:T93" si="158">P30*($I$8/50)^1.4</f>
        <v>718</v>
      </c>
      <c r="Q93" s="103">
        <f t="shared" si="158"/>
        <v>1062</v>
      </c>
      <c r="R93" s="103">
        <f t="shared" si="158"/>
        <v>1272</v>
      </c>
      <c r="S93" s="103">
        <f t="shared" si="158"/>
        <v>1479</v>
      </c>
      <c r="T93" s="104">
        <f t="shared" si="158"/>
        <v>1737</v>
      </c>
      <c r="V93" s="81">
        <v>2700</v>
      </c>
      <c r="W93" s="109">
        <f t="shared" ref="W93:AA93" si="159">W30*($I$8/50)^1.4</f>
        <v>741</v>
      </c>
      <c r="X93" s="103">
        <f t="shared" si="159"/>
        <v>1210</v>
      </c>
      <c r="Y93" s="103">
        <f t="shared" si="159"/>
        <v>1604</v>
      </c>
      <c r="Z93" s="103">
        <f t="shared" si="159"/>
        <v>1949</v>
      </c>
      <c r="AA93" s="104">
        <f t="shared" si="159"/>
        <v>2402</v>
      </c>
    </row>
    <row r="94" spans="1:27" ht="21" hidden="1" customHeight="1" x14ac:dyDescent="0.35">
      <c r="A94" s="83">
        <v>2800</v>
      </c>
      <c r="B94" s="105">
        <f t="shared" ref="B94:F94" si="160">B31*($I$8/50)^1.4</f>
        <v>614</v>
      </c>
      <c r="C94" s="105">
        <f t="shared" si="160"/>
        <v>760</v>
      </c>
      <c r="D94" s="105">
        <f t="shared" si="160"/>
        <v>981</v>
      </c>
      <c r="E94" s="105">
        <f t="shared" si="160"/>
        <v>1081</v>
      </c>
      <c r="F94" s="106">
        <f t="shared" si="160"/>
        <v>1268</v>
      </c>
      <c r="G94" s="71"/>
      <c r="H94" s="83">
        <v>2800</v>
      </c>
      <c r="I94" s="105">
        <f t="shared" ref="I94:M94" si="161">I31*($I$8/50)^1.4</f>
        <v>675</v>
      </c>
      <c r="J94" s="105">
        <f t="shared" si="161"/>
        <v>897</v>
      </c>
      <c r="K94" s="105">
        <f t="shared" si="161"/>
        <v>1187</v>
      </c>
      <c r="L94" s="105">
        <f t="shared" si="161"/>
        <v>1289</v>
      </c>
      <c r="M94" s="106">
        <f t="shared" si="161"/>
        <v>1546</v>
      </c>
      <c r="O94" s="83">
        <v>2800</v>
      </c>
      <c r="P94" s="110">
        <f t="shared" ref="P94:T94" si="162">P31*($I$8/50)^1.4</f>
        <v>747</v>
      </c>
      <c r="Q94" s="105">
        <f t="shared" si="162"/>
        <v>1105</v>
      </c>
      <c r="R94" s="105">
        <f t="shared" si="162"/>
        <v>1324</v>
      </c>
      <c r="S94" s="105">
        <f t="shared" si="162"/>
        <v>1539</v>
      </c>
      <c r="T94" s="106">
        <f t="shared" si="162"/>
        <v>1808</v>
      </c>
      <c r="V94" s="83">
        <v>2800</v>
      </c>
      <c r="W94" s="110">
        <f t="shared" ref="W94:AA94" si="163">W31*($I$8/50)^1.4</f>
        <v>771</v>
      </c>
      <c r="X94" s="105">
        <f t="shared" si="163"/>
        <v>1259</v>
      </c>
      <c r="Y94" s="105">
        <f t="shared" si="163"/>
        <v>1669</v>
      </c>
      <c r="Z94" s="105">
        <f t="shared" si="163"/>
        <v>2028</v>
      </c>
      <c r="AA94" s="106">
        <f t="shared" si="163"/>
        <v>2500</v>
      </c>
    </row>
    <row r="95" spans="1:27" ht="21" hidden="1" customHeight="1" x14ac:dyDescent="0.35">
      <c r="A95" s="83">
        <v>2900</v>
      </c>
      <c r="B95" s="105">
        <f t="shared" ref="B95:F95" si="164">B32*($I$8/50)^1.4</f>
        <v>638</v>
      </c>
      <c r="C95" s="105">
        <f t="shared" si="164"/>
        <v>790</v>
      </c>
      <c r="D95" s="105">
        <f t="shared" si="164"/>
        <v>1019</v>
      </c>
      <c r="E95" s="105">
        <f t="shared" si="164"/>
        <v>1124</v>
      </c>
      <c r="F95" s="106">
        <f t="shared" si="164"/>
        <v>1318</v>
      </c>
      <c r="G95" s="71"/>
      <c r="H95" s="83">
        <v>2900</v>
      </c>
      <c r="I95" s="105">
        <f t="shared" ref="I95:M95" si="165">I32*($I$8/50)^1.4</f>
        <v>702</v>
      </c>
      <c r="J95" s="105">
        <f t="shared" si="165"/>
        <v>932</v>
      </c>
      <c r="K95" s="105">
        <f t="shared" si="165"/>
        <v>1234</v>
      </c>
      <c r="L95" s="105">
        <f t="shared" si="165"/>
        <v>1340</v>
      </c>
      <c r="M95" s="106">
        <f t="shared" si="165"/>
        <v>1607</v>
      </c>
      <c r="O95" s="83">
        <v>2900</v>
      </c>
      <c r="P95" s="110">
        <f t="shared" ref="P95:T95" si="166">P32*($I$8/50)^1.4</f>
        <v>776</v>
      </c>
      <c r="Q95" s="105">
        <f t="shared" si="166"/>
        <v>1148</v>
      </c>
      <c r="R95" s="105">
        <f t="shared" si="166"/>
        <v>1376</v>
      </c>
      <c r="S95" s="105">
        <f t="shared" si="166"/>
        <v>1599</v>
      </c>
      <c r="T95" s="106">
        <f t="shared" si="166"/>
        <v>1878</v>
      </c>
      <c r="V95" s="83">
        <v>2900</v>
      </c>
      <c r="W95" s="110">
        <f t="shared" ref="W95:AA95" si="167">W32*($I$8/50)^1.4</f>
        <v>801</v>
      </c>
      <c r="X95" s="105">
        <f t="shared" si="167"/>
        <v>1308</v>
      </c>
      <c r="Y95" s="105">
        <f t="shared" si="167"/>
        <v>1734</v>
      </c>
      <c r="Z95" s="105">
        <f t="shared" si="167"/>
        <v>2108</v>
      </c>
      <c r="AA95" s="106">
        <f t="shared" si="167"/>
        <v>2598</v>
      </c>
    </row>
    <row r="96" spans="1:27" ht="21" hidden="1" customHeight="1" x14ac:dyDescent="0.35">
      <c r="A96" s="84">
        <v>3000</v>
      </c>
      <c r="B96" s="107">
        <f t="shared" ref="B96:F96" si="168">B33*($I$8/50)^1.4</f>
        <v>662</v>
      </c>
      <c r="C96" s="107">
        <f t="shared" si="168"/>
        <v>820</v>
      </c>
      <c r="D96" s="107">
        <f t="shared" si="168"/>
        <v>1058</v>
      </c>
      <c r="E96" s="107">
        <f t="shared" si="168"/>
        <v>1166</v>
      </c>
      <c r="F96" s="108">
        <f t="shared" si="168"/>
        <v>1367</v>
      </c>
      <c r="G96" s="71"/>
      <c r="H96" s="84">
        <v>3000</v>
      </c>
      <c r="I96" s="107">
        <f t="shared" ref="I96:M96" si="169">I33*($I$8/50)^1.4</f>
        <v>728</v>
      </c>
      <c r="J96" s="107">
        <f t="shared" si="169"/>
        <v>967</v>
      </c>
      <c r="K96" s="107">
        <f t="shared" si="169"/>
        <v>1280</v>
      </c>
      <c r="L96" s="107">
        <f t="shared" si="169"/>
        <v>1390</v>
      </c>
      <c r="M96" s="108">
        <f t="shared" si="169"/>
        <v>1667</v>
      </c>
      <c r="O96" s="84">
        <v>3000</v>
      </c>
      <c r="P96" s="111">
        <f t="shared" ref="P96:T96" si="170">P33*($I$8/50)^1.4</f>
        <v>805</v>
      </c>
      <c r="Q96" s="107">
        <f t="shared" si="170"/>
        <v>1191</v>
      </c>
      <c r="R96" s="107">
        <f t="shared" si="170"/>
        <v>1427</v>
      </c>
      <c r="S96" s="107">
        <f t="shared" si="170"/>
        <v>1659</v>
      </c>
      <c r="T96" s="108">
        <f t="shared" si="170"/>
        <v>1949</v>
      </c>
      <c r="V96" s="84">
        <v>3000</v>
      </c>
      <c r="W96" s="111">
        <f t="shared" ref="W96:AA96" si="171">W33*($I$8/50)^1.4</f>
        <v>831</v>
      </c>
      <c r="X96" s="107">
        <f t="shared" si="171"/>
        <v>1357</v>
      </c>
      <c r="Y96" s="107">
        <f t="shared" si="171"/>
        <v>1800</v>
      </c>
      <c r="Z96" s="107">
        <f t="shared" si="171"/>
        <v>2187</v>
      </c>
      <c r="AA96" s="108">
        <f t="shared" si="171"/>
        <v>2695</v>
      </c>
    </row>
    <row r="97" spans="1:27" ht="21" hidden="1" customHeight="1" x14ac:dyDescent="0.35">
      <c r="A97" s="81">
        <v>3200</v>
      </c>
      <c r="B97" s="103">
        <f t="shared" ref="B97:F97" si="172">B34*($I$8/50)^1.4</f>
        <v>710</v>
      </c>
      <c r="C97" s="103">
        <f t="shared" si="172"/>
        <v>879</v>
      </c>
      <c r="D97" s="103">
        <f t="shared" si="172"/>
        <v>1134</v>
      </c>
      <c r="E97" s="103">
        <f t="shared" si="172"/>
        <v>1250</v>
      </c>
      <c r="F97" s="104">
        <f t="shared" si="172"/>
        <v>1466</v>
      </c>
      <c r="G97" s="71"/>
      <c r="H97" s="81">
        <v>3200</v>
      </c>
      <c r="I97" s="103">
        <f t="shared" ref="I97:M97" si="173">I34*($I$8/50)^1.4</f>
        <v>781</v>
      </c>
      <c r="J97" s="103">
        <f t="shared" si="173"/>
        <v>1038</v>
      </c>
      <c r="K97" s="103">
        <f t="shared" si="173"/>
        <v>1373</v>
      </c>
      <c r="L97" s="103">
        <f t="shared" si="173"/>
        <v>1491</v>
      </c>
      <c r="M97" s="104">
        <f t="shared" si="173"/>
        <v>1788</v>
      </c>
      <c r="O97" s="81">
        <v>3200</v>
      </c>
      <c r="P97" s="109">
        <f t="shared" ref="P97:T97" si="174">P34*($I$8/50)^1.4</f>
        <v>864</v>
      </c>
      <c r="Q97" s="103">
        <f t="shared" si="174"/>
        <v>1278</v>
      </c>
      <c r="R97" s="103">
        <f t="shared" si="174"/>
        <v>1531</v>
      </c>
      <c r="S97" s="103">
        <f t="shared" si="174"/>
        <v>1779</v>
      </c>
      <c r="T97" s="104">
        <f t="shared" si="174"/>
        <v>2090</v>
      </c>
      <c r="V97" s="81">
        <v>3200</v>
      </c>
      <c r="W97" s="109">
        <f t="shared" ref="W97:AA97" si="175">W34*($I$8/50)^1.4</f>
        <v>891</v>
      </c>
      <c r="X97" s="103">
        <f t="shared" si="175"/>
        <v>1456</v>
      </c>
      <c r="Y97" s="103">
        <f t="shared" si="175"/>
        <v>1930</v>
      </c>
      <c r="Z97" s="103">
        <f t="shared" si="175"/>
        <v>2345</v>
      </c>
      <c r="AA97" s="104">
        <f t="shared" si="175"/>
        <v>2891</v>
      </c>
    </row>
    <row r="98" spans="1:27" ht="21" hidden="1" customHeight="1" x14ac:dyDescent="0.25">
      <c r="A98" s="83">
        <v>3400</v>
      </c>
      <c r="B98" s="105">
        <f t="shared" ref="B98:F98" si="176">B35*($I$8/50)^1.4</f>
        <v>758</v>
      </c>
      <c r="C98" s="105">
        <f t="shared" si="176"/>
        <v>938</v>
      </c>
      <c r="D98" s="105">
        <f t="shared" si="176"/>
        <v>1211</v>
      </c>
      <c r="E98" s="105">
        <f t="shared" si="176"/>
        <v>1335</v>
      </c>
      <c r="F98" s="106">
        <f t="shared" si="176"/>
        <v>1565</v>
      </c>
      <c r="H98" s="83">
        <v>3400</v>
      </c>
      <c r="I98" s="105">
        <f t="shared" ref="I98:M98" si="177">I35*($I$8/50)^1.4</f>
        <v>834</v>
      </c>
      <c r="J98" s="105">
        <f t="shared" si="177"/>
        <v>1108</v>
      </c>
      <c r="K98" s="105">
        <f t="shared" si="177"/>
        <v>1466</v>
      </c>
      <c r="L98" s="105">
        <f t="shared" si="177"/>
        <v>1591</v>
      </c>
      <c r="M98" s="106">
        <f t="shared" si="177"/>
        <v>1909</v>
      </c>
      <c r="O98" s="83">
        <v>3400</v>
      </c>
      <c r="P98" s="110">
        <f t="shared" ref="P98:T98" si="178">P35*($I$8/50)^1.4</f>
        <v>922</v>
      </c>
      <c r="Q98" s="105">
        <f t="shared" si="178"/>
        <v>1364</v>
      </c>
      <c r="R98" s="105">
        <f t="shared" si="178"/>
        <v>1634</v>
      </c>
      <c r="S98" s="105">
        <f t="shared" si="178"/>
        <v>1899</v>
      </c>
      <c r="T98" s="106">
        <f t="shared" si="178"/>
        <v>2231</v>
      </c>
      <c r="V98" s="83">
        <v>3400</v>
      </c>
      <c r="W98" s="110">
        <f t="shared" ref="W98:AA98" si="179">W35*($I$8/50)^1.4</f>
        <v>951</v>
      </c>
      <c r="X98" s="105">
        <f t="shared" si="179"/>
        <v>1554</v>
      </c>
      <c r="Y98" s="105">
        <f t="shared" si="179"/>
        <v>2060</v>
      </c>
      <c r="Z98" s="105">
        <f t="shared" si="179"/>
        <v>2504</v>
      </c>
      <c r="AA98" s="106">
        <f t="shared" si="179"/>
        <v>3086</v>
      </c>
    </row>
    <row r="99" spans="1:27" ht="21" hidden="1" customHeight="1" x14ac:dyDescent="0.3">
      <c r="A99" s="84">
        <v>3600</v>
      </c>
      <c r="B99" s="107">
        <f t="shared" ref="B99:F99" si="180">B36*($I$8/50)^1.4</f>
        <v>806</v>
      </c>
      <c r="C99" s="107">
        <f t="shared" si="180"/>
        <v>998</v>
      </c>
      <c r="D99" s="107">
        <f t="shared" si="180"/>
        <v>1288</v>
      </c>
      <c r="E99" s="107">
        <f t="shared" si="180"/>
        <v>1419</v>
      </c>
      <c r="F99" s="108">
        <f t="shared" si="180"/>
        <v>1665</v>
      </c>
      <c r="G99" s="8"/>
      <c r="H99" s="84">
        <v>3600</v>
      </c>
      <c r="I99" s="107">
        <f t="shared" ref="I99:M99" si="181">I36*($I$8/50)^1.4</f>
        <v>886</v>
      </c>
      <c r="J99" s="107">
        <f t="shared" si="181"/>
        <v>1178</v>
      </c>
      <c r="K99" s="107">
        <f t="shared" si="181"/>
        <v>1558</v>
      </c>
      <c r="L99" s="107">
        <f t="shared" si="181"/>
        <v>1692</v>
      </c>
      <c r="M99" s="108">
        <f t="shared" si="181"/>
        <v>2030</v>
      </c>
      <c r="N99" s="8"/>
      <c r="O99" s="84">
        <v>3600</v>
      </c>
      <c r="P99" s="111">
        <f t="shared" ref="P99:T99" si="182">P36*($I$8/50)^1.4</f>
        <v>981</v>
      </c>
      <c r="Q99" s="107">
        <f t="shared" si="182"/>
        <v>1450</v>
      </c>
      <c r="R99" s="107">
        <f t="shared" si="182"/>
        <v>1738</v>
      </c>
      <c r="S99" s="107">
        <f t="shared" si="182"/>
        <v>2019</v>
      </c>
      <c r="T99" s="108">
        <f t="shared" si="182"/>
        <v>2373</v>
      </c>
      <c r="V99" s="84">
        <v>3600</v>
      </c>
      <c r="W99" s="111">
        <f t="shared" ref="W99:AA99" si="183">W36*($I$8/50)^1.4</f>
        <v>1011</v>
      </c>
      <c r="X99" s="107">
        <f t="shared" si="183"/>
        <v>1653</v>
      </c>
      <c r="Y99" s="107">
        <f t="shared" si="183"/>
        <v>2191</v>
      </c>
      <c r="Z99" s="107">
        <f t="shared" si="183"/>
        <v>2662</v>
      </c>
      <c r="AA99" s="108">
        <f t="shared" si="183"/>
        <v>3281</v>
      </c>
    </row>
    <row r="100" spans="1:27" ht="21" hidden="1" customHeight="1" x14ac:dyDescent="0.3">
      <c r="A100" s="76"/>
      <c r="B100" s="105"/>
      <c r="C100" s="105"/>
      <c r="D100" s="105"/>
      <c r="E100" s="105"/>
      <c r="F100" s="105"/>
      <c r="G100" s="8"/>
      <c r="H100" s="76"/>
      <c r="I100" s="105"/>
      <c r="J100" s="105"/>
      <c r="K100" s="105"/>
      <c r="L100" s="105"/>
      <c r="M100" s="105"/>
      <c r="N100" s="8"/>
      <c r="O100" s="76"/>
      <c r="P100" s="105"/>
      <c r="Q100" s="105"/>
      <c r="R100" s="105"/>
      <c r="S100" s="105"/>
      <c r="T100" s="105"/>
      <c r="V100" s="76"/>
      <c r="W100" s="105"/>
      <c r="X100" s="105"/>
      <c r="Y100" s="105"/>
      <c r="Z100" s="105"/>
      <c r="AA100" s="105"/>
    </row>
    <row r="101" spans="1:27" ht="21" hidden="1" customHeight="1" x14ac:dyDescent="0.3">
      <c r="A101" s="113" t="s">
        <v>81</v>
      </c>
      <c r="B101" s="105"/>
      <c r="C101" s="105"/>
      <c r="D101" s="105"/>
      <c r="E101" s="105"/>
      <c r="F101" s="105"/>
      <c r="G101" s="8"/>
      <c r="H101" s="76"/>
      <c r="I101" s="105"/>
      <c r="J101" s="105"/>
      <c r="K101" s="105"/>
      <c r="L101" s="105"/>
      <c r="M101" s="105"/>
      <c r="N101" s="8"/>
      <c r="O101" s="76"/>
      <c r="P101" s="105"/>
      <c r="Q101" s="105"/>
      <c r="R101" s="105"/>
      <c r="S101" s="105"/>
      <c r="T101" s="105"/>
      <c r="V101" s="76"/>
      <c r="W101" s="109"/>
      <c r="X101" s="105"/>
      <c r="Y101" s="105"/>
      <c r="Z101" s="105"/>
      <c r="AA101" s="105"/>
    </row>
    <row r="102" spans="1:27" ht="21" hidden="1" customHeight="1" x14ac:dyDescent="0.3">
      <c r="A102" t="s">
        <v>53</v>
      </c>
      <c r="C102" s="6"/>
      <c r="D102" s="70"/>
      <c r="E102" s="8"/>
      <c r="F102" s="6"/>
      <c r="G102" s="7"/>
      <c r="H102" t="s">
        <v>54</v>
      </c>
      <c r="O102" t="s">
        <v>55</v>
      </c>
      <c r="V102" t="s">
        <v>56</v>
      </c>
    </row>
    <row r="103" spans="1:27" ht="21" hidden="1" customHeight="1" x14ac:dyDescent="0.25">
      <c r="A103" s="81" t="s">
        <v>58</v>
      </c>
      <c r="B103" s="72"/>
      <c r="C103" s="73"/>
      <c r="D103" s="73" t="s">
        <v>60</v>
      </c>
      <c r="E103" s="73"/>
      <c r="F103" s="43"/>
      <c r="H103" s="81" t="s">
        <v>58</v>
      </c>
      <c r="I103" s="73"/>
      <c r="J103" s="73"/>
      <c r="K103" s="73" t="s">
        <v>60</v>
      </c>
      <c r="L103" s="73"/>
      <c r="M103" s="43"/>
      <c r="N103" s="57"/>
      <c r="O103" s="81" t="s">
        <v>58</v>
      </c>
      <c r="P103" s="73"/>
      <c r="Q103" s="73"/>
      <c r="R103" s="73" t="s">
        <v>60</v>
      </c>
      <c r="S103" s="73"/>
      <c r="T103" s="43"/>
      <c r="U103" s="57"/>
      <c r="V103" s="81" t="s">
        <v>58</v>
      </c>
      <c r="W103" s="73"/>
      <c r="X103" s="73"/>
      <c r="Y103" s="73" t="s">
        <v>60</v>
      </c>
      <c r="Z103" s="73"/>
      <c r="AA103" s="43"/>
    </row>
    <row r="104" spans="1:27" ht="21" hidden="1" customHeight="1" x14ac:dyDescent="0.35">
      <c r="A104" s="82" t="s">
        <v>61</v>
      </c>
      <c r="B104" s="80">
        <v>200</v>
      </c>
      <c r="C104" s="78">
        <v>250</v>
      </c>
      <c r="D104" s="78">
        <v>300</v>
      </c>
      <c r="E104" s="78">
        <v>340</v>
      </c>
      <c r="F104" s="79">
        <v>420</v>
      </c>
      <c r="G104" s="71"/>
      <c r="H104" s="82" t="s">
        <v>61</v>
      </c>
      <c r="I104" s="78">
        <v>200</v>
      </c>
      <c r="J104" s="78">
        <v>250</v>
      </c>
      <c r="K104" s="78">
        <v>300</v>
      </c>
      <c r="L104" s="78">
        <v>340</v>
      </c>
      <c r="M104" s="79">
        <v>420</v>
      </c>
      <c r="O104" s="82" t="s">
        <v>61</v>
      </c>
      <c r="P104" s="78">
        <v>200</v>
      </c>
      <c r="Q104" s="78">
        <v>250</v>
      </c>
      <c r="R104" s="78">
        <v>300</v>
      </c>
      <c r="S104" s="78">
        <v>340</v>
      </c>
      <c r="T104" s="79">
        <v>420</v>
      </c>
      <c r="U104" s="57"/>
      <c r="V104" s="82" t="s">
        <v>61</v>
      </c>
      <c r="W104" s="78">
        <v>200</v>
      </c>
      <c r="X104" s="78">
        <v>250</v>
      </c>
      <c r="Y104" s="78">
        <v>300</v>
      </c>
      <c r="Z104" s="78">
        <v>340</v>
      </c>
      <c r="AA104" s="79">
        <v>420</v>
      </c>
    </row>
    <row r="105" spans="1:27" ht="21" hidden="1" customHeight="1" x14ac:dyDescent="0.35">
      <c r="A105" s="81">
        <v>700</v>
      </c>
      <c r="B105" s="109">
        <f t="shared" ref="B105:F114" si="184">1000000*(B77*4/(3.142*(15.1/1000)^2*4186*(0.0038*70^2-0.0624*70+1000.7)*($I$4-$I$5))*(15.1/1000)/((-2.7093/1000000)*70^3+(579.84/1000000)*70^2-(45937/1000000)*70+1.7283))</f>
        <v>514.05301215116071</v>
      </c>
      <c r="C105" s="103">
        <f t="shared" si="184"/>
        <v>640.22966058826387</v>
      </c>
      <c r="D105" s="103">
        <f t="shared" si="184"/>
        <v>822.4848194418571</v>
      </c>
      <c r="E105" s="103">
        <f t="shared" si="184"/>
        <v>906.60258506659261</v>
      </c>
      <c r="F105" s="104">
        <f t="shared" si="184"/>
        <v>1065.491697913315</v>
      </c>
      <c r="G105" s="71"/>
      <c r="H105" s="81">
        <v>700</v>
      </c>
      <c r="I105" s="103">
        <f t="shared" ref="I105:M114" si="185">1000000*(I77*4/(3.142*(15.1/1000)^2*4186*(0.0038*70^2-0.0624*70+1000.7)*($I$4-$I$5))*(15.1/1000)/((-2.7093/1000000)*70^3+(579.84/1000000)*70^2-(45937/1000000)*70+1.7283))</f>
        <v>565.4583133662768</v>
      </c>
      <c r="J105" s="103">
        <f t="shared" si="185"/>
        <v>752.38668142124448</v>
      </c>
      <c r="K105" s="103">
        <f t="shared" si="185"/>
        <v>995.39355989270211</v>
      </c>
      <c r="L105" s="103">
        <f t="shared" si="185"/>
        <v>1084.1845347188118</v>
      </c>
      <c r="M105" s="104">
        <f t="shared" si="185"/>
        <v>1299.1521579820244</v>
      </c>
      <c r="O105" s="81">
        <v>700</v>
      </c>
      <c r="P105" s="109">
        <f t="shared" ref="P105:T114" si="186">1000000*(P77*4/(3.142*(15.1/1000)^2*4186*(0.0038*70^2-0.0624*70+1000.7)*($I$4-$I$5))*(15.1/1000)/((-2.7093/1000000)*70^3+(579.84/1000000)*70^2-(45937/1000000)*70+1.7283))</f>
        <v>626.21003298414132</v>
      </c>
      <c r="Q105" s="103">
        <f t="shared" si="186"/>
        <v>929.9686310734636</v>
      </c>
      <c r="R105" s="103">
        <f t="shared" si="186"/>
        <v>1112.2237899270569</v>
      </c>
      <c r="S105" s="103">
        <f t="shared" si="186"/>
        <v>1289.805739579276</v>
      </c>
      <c r="T105" s="104">
        <f t="shared" si="186"/>
        <v>1518.7929904466114</v>
      </c>
      <c r="V105" s="81">
        <v>700</v>
      </c>
      <c r="W105" s="109">
        <f t="shared" ref="W105:AA114" si="187">1000000*(W77*4/(3.142*(15.1/1000)^2*4186*(0.0038*70^2-0.0624*70+1000.7)*($I$4-$I$5))*(15.1/1000)/((-2.7093/1000000)*70^3+(579.84/1000000)*70^2-(45937/1000000)*70+1.7283))</f>
        <v>644.90286978963798</v>
      </c>
      <c r="X105" s="103">
        <f t="shared" si="187"/>
        <v>1056.1452795105668</v>
      </c>
      <c r="Y105" s="103">
        <f t="shared" si="187"/>
        <v>1401.9627604122568</v>
      </c>
      <c r="Z105" s="103">
        <f t="shared" si="187"/>
        <v>1701.0481493002046</v>
      </c>
      <c r="AA105" s="104">
        <f t="shared" si="187"/>
        <v>2098.2709314170106</v>
      </c>
    </row>
    <row r="106" spans="1:27" ht="21" hidden="1" customHeight="1" x14ac:dyDescent="0.35">
      <c r="A106" s="83">
        <v>800</v>
      </c>
      <c r="B106" s="110">
        <f t="shared" si="184"/>
        <v>626.21003298414132</v>
      </c>
      <c r="C106" s="105">
        <f t="shared" si="184"/>
        <v>775.75272742811535</v>
      </c>
      <c r="D106" s="105">
        <f t="shared" si="184"/>
        <v>1004.7399782954507</v>
      </c>
      <c r="E106" s="105">
        <f t="shared" si="184"/>
        <v>1107.5505807256827</v>
      </c>
      <c r="F106" s="106">
        <f t="shared" si="184"/>
        <v>1294.4789487806502</v>
      </c>
      <c r="G106" s="71"/>
      <c r="H106" s="83">
        <v>800</v>
      </c>
      <c r="I106" s="105">
        <f t="shared" si="185"/>
        <v>691.63496180337984</v>
      </c>
      <c r="J106" s="105">
        <f t="shared" si="185"/>
        <v>915.94900346934094</v>
      </c>
      <c r="K106" s="105">
        <f t="shared" si="185"/>
        <v>1215.0343923572891</v>
      </c>
      <c r="L106" s="105">
        <f t="shared" si="185"/>
        <v>1317.8449947875213</v>
      </c>
      <c r="M106" s="106">
        <f t="shared" si="185"/>
        <v>1579.5447100644758</v>
      </c>
      <c r="O106" s="83">
        <v>800</v>
      </c>
      <c r="P106" s="110">
        <f t="shared" si="186"/>
        <v>761.73309982399269</v>
      </c>
      <c r="Q106" s="105">
        <f t="shared" si="186"/>
        <v>1130.9166267325536</v>
      </c>
      <c r="R106" s="105">
        <f t="shared" si="186"/>
        <v>1355.2306683985148</v>
      </c>
      <c r="S106" s="105">
        <f t="shared" si="186"/>
        <v>1574.8715008631016</v>
      </c>
      <c r="T106" s="106">
        <f t="shared" si="186"/>
        <v>1845.9176345428045</v>
      </c>
      <c r="V106" s="83">
        <v>800</v>
      </c>
      <c r="W106" s="110">
        <f t="shared" si="187"/>
        <v>789.7723550322379</v>
      </c>
      <c r="X106" s="105">
        <f t="shared" si="187"/>
        <v>1285.132530377902</v>
      </c>
      <c r="Y106" s="105">
        <f t="shared" si="187"/>
        <v>1705.7213585015791</v>
      </c>
      <c r="Z106" s="105">
        <f t="shared" si="187"/>
        <v>2074.9048854101402</v>
      </c>
      <c r="AA106" s="106">
        <f t="shared" si="187"/>
        <v>2556.245433151681</v>
      </c>
    </row>
    <row r="107" spans="1:27" ht="21" hidden="1" customHeight="1" x14ac:dyDescent="0.35">
      <c r="A107" s="83">
        <v>900</v>
      </c>
      <c r="B107" s="110">
        <f t="shared" si="184"/>
        <v>738.36705381712181</v>
      </c>
      <c r="C107" s="105">
        <f t="shared" si="184"/>
        <v>915.94900346934094</v>
      </c>
      <c r="D107" s="105">
        <f t="shared" si="184"/>
        <v>1182.3219279476698</v>
      </c>
      <c r="E107" s="105">
        <f t="shared" si="184"/>
        <v>1303.8253671833986</v>
      </c>
      <c r="F107" s="106">
        <f t="shared" si="184"/>
        <v>1528.1394088493601</v>
      </c>
      <c r="G107" s="71"/>
      <c r="H107" s="83">
        <v>900</v>
      </c>
      <c r="I107" s="105">
        <f t="shared" si="185"/>
        <v>813.13840103910877</v>
      </c>
      <c r="J107" s="105">
        <f t="shared" si="185"/>
        <v>1079.5113255174376</v>
      </c>
      <c r="K107" s="105">
        <f t="shared" si="185"/>
        <v>1430.0020156205017</v>
      </c>
      <c r="L107" s="105">
        <f t="shared" si="185"/>
        <v>1551.5054548562307</v>
      </c>
      <c r="M107" s="106">
        <f t="shared" si="185"/>
        <v>1864.6104713483012</v>
      </c>
      <c r="O107" s="83">
        <v>900</v>
      </c>
      <c r="P107" s="110">
        <f t="shared" si="186"/>
        <v>901.9293758652185</v>
      </c>
      <c r="Q107" s="105">
        <f t="shared" si="186"/>
        <v>1331.8646223916439</v>
      </c>
      <c r="R107" s="105">
        <f t="shared" si="186"/>
        <v>1593.5643376685982</v>
      </c>
      <c r="S107" s="105">
        <f t="shared" si="186"/>
        <v>1855.2640529455527</v>
      </c>
      <c r="T107" s="106">
        <f t="shared" si="186"/>
        <v>2177.7154878403721</v>
      </c>
      <c r="V107" s="83">
        <v>900</v>
      </c>
      <c r="W107" s="110">
        <f t="shared" si="187"/>
        <v>929.9686310734636</v>
      </c>
      <c r="X107" s="105">
        <f t="shared" si="187"/>
        <v>1518.7929904466114</v>
      </c>
      <c r="Y107" s="105">
        <f t="shared" si="187"/>
        <v>2009.4799565909013</v>
      </c>
      <c r="Z107" s="105">
        <f t="shared" si="187"/>
        <v>2444.0884123187006</v>
      </c>
      <c r="AA107" s="106">
        <f t="shared" si="187"/>
        <v>3014.2199348863519</v>
      </c>
    </row>
    <row r="108" spans="1:27" ht="21" hidden="1" customHeight="1" x14ac:dyDescent="0.35">
      <c r="A108" s="84">
        <v>1000</v>
      </c>
      <c r="B108" s="111">
        <f t="shared" si="184"/>
        <v>850.52407465010231</v>
      </c>
      <c r="C108" s="107">
        <f t="shared" si="184"/>
        <v>1056.1452795105668</v>
      </c>
      <c r="D108" s="107">
        <f t="shared" si="184"/>
        <v>1359.9038775998888</v>
      </c>
      <c r="E108" s="107">
        <f t="shared" si="184"/>
        <v>1500.1001536411145</v>
      </c>
      <c r="F108" s="108">
        <f t="shared" si="184"/>
        <v>1761.799868918069</v>
      </c>
      <c r="G108" s="71"/>
      <c r="H108" s="84">
        <v>1000</v>
      </c>
      <c r="I108" s="107">
        <f t="shared" si="185"/>
        <v>934.64184027483782</v>
      </c>
      <c r="J108" s="107">
        <f t="shared" si="185"/>
        <v>1243.0736475655342</v>
      </c>
      <c r="K108" s="107">
        <f t="shared" si="185"/>
        <v>1649.6428480850886</v>
      </c>
      <c r="L108" s="107">
        <f t="shared" si="185"/>
        <v>1789.8391241263141</v>
      </c>
      <c r="M108" s="108">
        <f t="shared" si="185"/>
        <v>2145.0030234307524</v>
      </c>
      <c r="O108" s="84">
        <v>1000</v>
      </c>
      <c r="P108" s="111">
        <f t="shared" si="186"/>
        <v>1037.4524427050701</v>
      </c>
      <c r="Q108" s="107">
        <f t="shared" si="186"/>
        <v>1532.8126180507338</v>
      </c>
      <c r="R108" s="107">
        <f t="shared" si="186"/>
        <v>1836.5712161400563</v>
      </c>
      <c r="S108" s="107">
        <f t="shared" si="186"/>
        <v>2135.6566050280044</v>
      </c>
      <c r="T108" s="108">
        <f t="shared" si="186"/>
        <v>2509.5133411379393</v>
      </c>
      <c r="V108" s="84">
        <v>1000</v>
      </c>
      <c r="W108" s="111">
        <f t="shared" si="187"/>
        <v>1070.1649071146894</v>
      </c>
      <c r="X108" s="107">
        <f t="shared" si="187"/>
        <v>1747.7802413139464</v>
      </c>
      <c r="Y108" s="107">
        <f t="shared" si="187"/>
        <v>2317.9117638815978</v>
      </c>
      <c r="Z108" s="107">
        <f t="shared" si="187"/>
        <v>2813.271939227262</v>
      </c>
      <c r="AA108" s="108">
        <f t="shared" si="187"/>
        <v>3467.5212274196483</v>
      </c>
    </row>
    <row r="109" spans="1:27" ht="21" hidden="1" customHeight="1" x14ac:dyDescent="0.35">
      <c r="A109" s="81">
        <v>1100</v>
      </c>
      <c r="B109" s="109">
        <f t="shared" si="184"/>
        <v>962.68109548308291</v>
      </c>
      <c r="C109" s="103">
        <f t="shared" si="184"/>
        <v>1191.668346350418</v>
      </c>
      <c r="D109" s="103">
        <f t="shared" si="184"/>
        <v>1542.159036453482</v>
      </c>
      <c r="E109" s="103">
        <f t="shared" si="184"/>
        <v>1696.3749400988304</v>
      </c>
      <c r="F109" s="104">
        <f t="shared" si="184"/>
        <v>1990.7871197854042</v>
      </c>
      <c r="G109" s="71"/>
      <c r="H109" s="81">
        <v>1100</v>
      </c>
      <c r="I109" s="103">
        <f t="shared" si="185"/>
        <v>1060.8184887119407</v>
      </c>
      <c r="J109" s="103">
        <f t="shared" si="185"/>
        <v>1406.635969613631</v>
      </c>
      <c r="K109" s="103">
        <f t="shared" si="185"/>
        <v>1864.6104713483012</v>
      </c>
      <c r="L109" s="103">
        <f t="shared" si="185"/>
        <v>2023.4995841950238</v>
      </c>
      <c r="M109" s="104">
        <f t="shared" si="185"/>
        <v>2430.0687847145782</v>
      </c>
      <c r="O109" s="81">
        <v>1100</v>
      </c>
      <c r="P109" s="109">
        <f t="shared" si="186"/>
        <v>1172.9755095449211</v>
      </c>
      <c r="Q109" s="103">
        <f t="shared" si="186"/>
        <v>1733.7606137098242</v>
      </c>
      <c r="R109" s="103">
        <f t="shared" si="186"/>
        <v>2079.5780946115137</v>
      </c>
      <c r="S109" s="103">
        <f t="shared" si="186"/>
        <v>2416.0491571104558</v>
      </c>
      <c r="T109" s="104">
        <f t="shared" si="186"/>
        <v>2836.6379852341324</v>
      </c>
      <c r="V109" s="81">
        <v>1100</v>
      </c>
      <c r="W109" s="109">
        <f t="shared" si="187"/>
        <v>1210.3611831559149</v>
      </c>
      <c r="X109" s="103">
        <f t="shared" si="187"/>
        <v>1976.7674921812818</v>
      </c>
      <c r="Y109" s="103">
        <f t="shared" si="187"/>
        <v>2621.6703619709197</v>
      </c>
      <c r="Z109" s="103">
        <f t="shared" si="187"/>
        <v>3182.4554661358229</v>
      </c>
      <c r="AA109" s="104">
        <f t="shared" si="187"/>
        <v>3925.4957291543187</v>
      </c>
    </row>
    <row r="110" spans="1:27" ht="21" hidden="1" customHeight="1" x14ac:dyDescent="0.35">
      <c r="A110" s="83">
        <v>1200</v>
      </c>
      <c r="B110" s="110">
        <f t="shared" si="184"/>
        <v>1074.8381163160634</v>
      </c>
      <c r="C110" s="105">
        <f t="shared" si="184"/>
        <v>1331.8646223916439</v>
      </c>
      <c r="D110" s="105">
        <f t="shared" si="184"/>
        <v>1719.7409861057015</v>
      </c>
      <c r="E110" s="105">
        <f t="shared" si="184"/>
        <v>1897.3229357579207</v>
      </c>
      <c r="F110" s="106">
        <f t="shared" si="184"/>
        <v>2224.4475798541139</v>
      </c>
      <c r="G110" s="71"/>
      <c r="H110" s="83">
        <v>1200</v>
      </c>
      <c r="I110" s="105">
        <f t="shared" si="185"/>
        <v>1182.3219279476698</v>
      </c>
      <c r="J110" s="105">
        <f t="shared" si="185"/>
        <v>1570.1982916617274</v>
      </c>
      <c r="K110" s="105">
        <f t="shared" si="185"/>
        <v>2079.5780946115137</v>
      </c>
      <c r="L110" s="105">
        <f t="shared" si="185"/>
        <v>2257.1600442637332</v>
      </c>
      <c r="M110" s="106">
        <f t="shared" si="185"/>
        <v>2710.4613367970296</v>
      </c>
      <c r="O110" s="83">
        <v>1200</v>
      </c>
      <c r="P110" s="110">
        <f t="shared" si="186"/>
        <v>1308.4985763847731</v>
      </c>
      <c r="Q110" s="105">
        <f t="shared" si="186"/>
        <v>1934.7086093689138</v>
      </c>
      <c r="R110" s="105">
        <f t="shared" si="186"/>
        <v>2317.9117638815978</v>
      </c>
      <c r="S110" s="105">
        <f t="shared" si="186"/>
        <v>2696.4417091929072</v>
      </c>
      <c r="T110" s="106">
        <f t="shared" si="186"/>
        <v>3168.4358385317</v>
      </c>
      <c r="V110" s="83">
        <v>1200</v>
      </c>
      <c r="W110" s="110">
        <f t="shared" si="187"/>
        <v>1350.5574591971404</v>
      </c>
      <c r="X110" s="105">
        <f t="shared" si="187"/>
        <v>2205.7547430486175</v>
      </c>
      <c r="Y110" s="105">
        <f t="shared" si="187"/>
        <v>2925.4289600602419</v>
      </c>
      <c r="Z110" s="105">
        <f t="shared" si="187"/>
        <v>3556.3122022457574</v>
      </c>
      <c r="AA110" s="106">
        <f t="shared" si="187"/>
        <v>4378.7970216876156</v>
      </c>
    </row>
    <row r="111" spans="1:27" ht="21" hidden="1" customHeight="1" x14ac:dyDescent="0.35">
      <c r="A111" s="83">
        <v>1300</v>
      </c>
      <c r="B111" s="110">
        <f t="shared" si="184"/>
        <v>1186.995137149044</v>
      </c>
      <c r="C111" s="105">
        <f t="shared" si="184"/>
        <v>1472.0608984328692</v>
      </c>
      <c r="D111" s="105">
        <f t="shared" si="184"/>
        <v>1897.3229357579207</v>
      </c>
      <c r="E111" s="105">
        <f t="shared" si="184"/>
        <v>2093.5977222156366</v>
      </c>
      <c r="F111" s="106">
        <f t="shared" si="184"/>
        <v>2453.4348307214491</v>
      </c>
      <c r="G111" s="71"/>
      <c r="H111" s="83">
        <v>1300</v>
      </c>
      <c r="I111" s="105">
        <f t="shared" si="185"/>
        <v>1308.4985763847731</v>
      </c>
      <c r="J111" s="105">
        <f t="shared" si="185"/>
        <v>1738.4338229111981</v>
      </c>
      <c r="K111" s="105">
        <f t="shared" si="185"/>
        <v>2299.218927076101</v>
      </c>
      <c r="L111" s="105">
        <f t="shared" si="185"/>
        <v>2495.4937135338168</v>
      </c>
      <c r="M111" s="106">
        <f t="shared" si="185"/>
        <v>2990.8538888794806</v>
      </c>
      <c r="O111" s="83">
        <v>1300</v>
      </c>
      <c r="P111" s="110">
        <f t="shared" si="186"/>
        <v>1444.0216432246243</v>
      </c>
      <c r="Q111" s="105">
        <f t="shared" si="186"/>
        <v>2140.3298142293788</v>
      </c>
      <c r="R111" s="105">
        <f t="shared" si="186"/>
        <v>2560.9186423530555</v>
      </c>
      <c r="S111" s="105">
        <f t="shared" si="186"/>
        <v>2976.8342612753586</v>
      </c>
      <c r="T111" s="106">
        <f t="shared" si="186"/>
        <v>3495.5604826278927</v>
      </c>
      <c r="V111" s="83">
        <v>1300</v>
      </c>
      <c r="W111" s="110">
        <f t="shared" si="187"/>
        <v>1490.7537352383661</v>
      </c>
      <c r="X111" s="105">
        <f t="shared" si="187"/>
        <v>2434.7419939159522</v>
      </c>
      <c r="Y111" s="105">
        <f t="shared" si="187"/>
        <v>3229.1875581495647</v>
      </c>
      <c r="Z111" s="105">
        <f t="shared" si="187"/>
        <v>3925.4957291543187</v>
      </c>
      <c r="AA111" s="106">
        <f t="shared" si="187"/>
        <v>4836.7715234222851</v>
      </c>
    </row>
    <row r="112" spans="1:27" ht="21" hidden="1" customHeight="1" x14ac:dyDescent="0.35">
      <c r="A112" s="84">
        <v>1400</v>
      </c>
      <c r="B112" s="111">
        <f t="shared" si="184"/>
        <v>1299.1521579820244</v>
      </c>
      <c r="C112" s="107">
        <f t="shared" si="184"/>
        <v>1607.5839652727211</v>
      </c>
      <c r="D112" s="107">
        <f t="shared" si="184"/>
        <v>2079.5780946115137</v>
      </c>
      <c r="E112" s="107">
        <f t="shared" si="184"/>
        <v>2289.8725086733525</v>
      </c>
      <c r="F112" s="108">
        <f t="shared" si="184"/>
        <v>2687.0952907901583</v>
      </c>
      <c r="G112" s="71"/>
      <c r="H112" s="84">
        <v>1400</v>
      </c>
      <c r="I112" s="107">
        <f t="shared" si="185"/>
        <v>1430.0020156205017</v>
      </c>
      <c r="J112" s="107">
        <f t="shared" si="185"/>
        <v>1901.9961449592945</v>
      </c>
      <c r="K112" s="107">
        <f t="shared" si="185"/>
        <v>2514.1865503393133</v>
      </c>
      <c r="L112" s="107">
        <f t="shared" si="185"/>
        <v>2729.1541736025265</v>
      </c>
      <c r="M112" s="108">
        <f t="shared" si="185"/>
        <v>3275.9196501633064</v>
      </c>
      <c r="O112" s="84">
        <v>1400</v>
      </c>
      <c r="P112" s="111">
        <f t="shared" si="186"/>
        <v>1584.21791926585</v>
      </c>
      <c r="Q112" s="107">
        <f t="shared" si="186"/>
        <v>2341.2778098884683</v>
      </c>
      <c r="R112" s="107">
        <f t="shared" si="186"/>
        <v>2803.9255208245136</v>
      </c>
      <c r="S112" s="107">
        <f t="shared" si="186"/>
        <v>3257.2268133578091</v>
      </c>
      <c r="T112" s="108">
        <f t="shared" si="186"/>
        <v>3827.3583359254603</v>
      </c>
      <c r="V112" s="84">
        <v>1400</v>
      </c>
      <c r="W112" s="111">
        <f t="shared" si="187"/>
        <v>1630.950011279592</v>
      </c>
      <c r="X112" s="107">
        <f t="shared" si="187"/>
        <v>2668.4024539846623</v>
      </c>
      <c r="Y112" s="107">
        <f t="shared" si="187"/>
        <v>3532.9461562388869</v>
      </c>
      <c r="Z112" s="107">
        <f t="shared" si="187"/>
        <v>4294.6792560628792</v>
      </c>
      <c r="AA112" s="108">
        <f t="shared" si="187"/>
        <v>5294.7460251569555</v>
      </c>
    </row>
    <row r="113" spans="1:27" ht="21" hidden="1" customHeight="1" x14ac:dyDescent="0.35">
      <c r="A113" s="81">
        <v>1500</v>
      </c>
      <c r="B113" s="109">
        <f t="shared" si="184"/>
        <v>1411.309178815005</v>
      </c>
      <c r="C113" s="103">
        <f t="shared" si="184"/>
        <v>1747.7802413139464</v>
      </c>
      <c r="D113" s="103">
        <f t="shared" si="184"/>
        <v>2257.1600442637332</v>
      </c>
      <c r="E113" s="103">
        <f t="shared" si="184"/>
        <v>2486.1472951310684</v>
      </c>
      <c r="F113" s="104">
        <f t="shared" si="184"/>
        <v>2916.0825416574939</v>
      </c>
      <c r="G113" s="71"/>
      <c r="H113" s="81">
        <v>1500</v>
      </c>
      <c r="I113" s="103">
        <f t="shared" si="185"/>
        <v>1551.5054548562307</v>
      </c>
      <c r="J113" s="103">
        <f t="shared" si="185"/>
        <v>2065.5584670073913</v>
      </c>
      <c r="K113" s="103">
        <f t="shared" si="185"/>
        <v>2729.1541736025265</v>
      </c>
      <c r="L113" s="103">
        <f t="shared" si="185"/>
        <v>2967.4878428726097</v>
      </c>
      <c r="M113" s="104">
        <f t="shared" si="185"/>
        <v>3556.3122022457574</v>
      </c>
      <c r="O113" s="81">
        <v>1500</v>
      </c>
      <c r="P113" s="109">
        <f t="shared" si="186"/>
        <v>1719.7409861057015</v>
      </c>
      <c r="Q113" s="103">
        <f t="shared" si="186"/>
        <v>2542.2258055475586</v>
      </c>
      <c r="R113" s="103">
        <f t="shared" si="186"/>
        <v>3046.9323992959708</v>
      </c>
      <c r="S113" s="103">
        <f t="shared" si="186"/>
        <v>3537.6193654402605</v>
      </c>
      <c r="T113" s="104">
        <f t="shared" si="186"/>
        <v>4159.1561892230275</v>
      </c>
      <c r="V113" s="81">
        <v>1500</v>
      </c>
      <c r="W113" s="109">
        <f t="shared" si="187"/>
        <v>1771.1462873208177</v>
      </c>
      <c r="X113" s="103">
        <f t="shared" si="187"/>
        <v>2897.3897048519966</v>
      </c>
      <c r="Y113" s="103">
        <f t="shared" si="187"/>
        <v>3841.3779635295832</v>
      </c>
      <c r="Z113" s="103">
        <f t="shared" si="187"/>
        <v>4663.8627829714396</v>
      </c>
      <c r="AA113" s="104">
        <f t="shared" si="187"/>
        <v>5748.0473176902524</v>
      </c>
    </row>
    <row r="114" spans="1:27" ht="21" hidden="1" customHeight="1" x14ac:dyDescent="0.35">
      <c r="A114" s="83">
        <v>1600</v>
      </c>
      <c r="B114" s="110">
        <f t="shared" si="184"/>
        <v>1523.4661996479854</v>
      </c>
      <c r="C114" s="105">
        <f t="shared" si="184"/>
        <v>1887.9765173551721</v>
      </c>
      <c r="D114" s="105">
        <f t="shared" si="184"/>
        <v>2434.7419939159522</v>
      </c>
      <c r="E114" s="105">
        <f t="shared" si="184"/>
        <v>2687.0952907901583</v>
      </c>
      <c r="F114" s="106">
        <f t="shared" si="184"/>
        <v>3149.7430017262031</v>
      </c>
      <c r="G114" s="71"/>
      <c r="H114" s="83">
        <v>1600</v>
      </c>
      <c r="I114" s="105">
        <f t="shared" si="185"/>
        <v>1677.6821032933337</v>
      </c>
      <c r="J114" s="105">
        <f t="shared" si="185"/>
        <v>2229.1207890554883</v>
      </c>
      <c r="K114" s="105">
        <f t="shared" si="185"/>
        <v>2948.7950060671133</v>
      </c>
      <c r="L114" s="105">
        <f t="shared" si="185"/>
        <v>3201.1483029413198</v>
      </c>
      <c r="M114" s="106">
        <f t="shared" si="185"/>
        <v>3841.3779635295832</v>
      </c>
      <c r="O114" s="83">
        <v>1600</v>
      </c>
      <c r="P114" s="110">
        <f t="shared" si="186"/>
        <v>1855.2640529455527</v>
      </c>
      <c r="Q114" s="105">
        <f t="shared" si="186"/>
        <v>2743.1738012066489</v>
      </c>
      <c r="R114" s="105">
        <f t="shared" si="186"/>
        <v>3285.2660685660544</v>
      </c>
      <c r="S114" s="105">
        <f t="shared" si="186"/>
        <v>3818.0119175227123</v>
      </c>
      <c r="T114" s="106">
        <f t="shared" si="186"/>
        <v>4486.2808333192215</v>
      </c>
      <c r="V114" s="83">
        <v>1600</v>
      </c>
      <c r="W114" s="110">
        <f t="shared" si="187"/>
        <v>1911.3425633620432</v>
      </c>
      <c r="X114" s="105">
        <f t="shared" si="187"/>
        <v>3126.3769557193318</v>
      </c>
      <c r="Y114" s="105">
        <f t="shared" si="187"/>
        <v>4145.1365616189059</v>
      </c>
      <c r="Z114" s="105">
        <f t="shared" si="187"/>
        <v>5037.7195190813754</v>
      </c>
      <c r="AA114" s="106">
        <f t="shared" si="187"/>
        <v>6206.0218194249228</v>
      </c>
    </row>
    <row r="115" spans="1:27" ht="21" hidden="1" customHeight="1" x14ac:dyDescent="0.35">
      <c r="A115" s="83">
        <v>1800</v>
      </c>
      <c r="B115" s="110">
        <f t="shared" ref="B115:F124" si="188">1000000*(B87*4/(3.142*(15.1/1000)^2*4186*(0.0038*70^2-0.0624*70+1000.7)*($I$4-$I$5))*(15.1/1000)/((-2.7093/1000000)*70^3+(579.84/1000000)*70^2-(45937/1000000)*70+1.7283))</f>
        <v>1747.7802413139464</v>
      </c>
      <c r="C115" s="105">
        <f t="shared" si="188"/>
        <v>2163.6958602362497</v>
      </c>
      <c r="D115" s="105">
        <f t="shared" si="188"/>
        <v>2794.5791024217647</v>
      </c>
      <c r="E115" s="105">
        <f t="shared" si="188"/>
        <v>3079.6448637055905</v>
      </c>
      <c r="F115" s="106">
        <f t="shared" si="188"/>
        <v>3612.390712662248</v>
      </c>
      <c r="G115" s="71"/>
      <c r="H115" s="83">
        <v>1800</v>
      </c>
      <c r="I115" s="105">
        <f t="shared" ref="I115:M124" si="189">1000000*(I87*4/(3.142*(15.1/1000)^2*4186*(0.0038*70^2-0.0624*70+1000.7)*($I$4-$I$5))*(15.1/1000)/((-2.7093/1000000)*70^3+(579.84/1000000)*70^2-(45937/1000000)*70+1.7283))</f>
        <v>1920.6889817647916</v>
      </c>
      <c r="J115" s="105">
        <f t="shared" si="189"/>
        <v>2556.245433151681</v>
      </c>
      <c r="K115" s="105">
        <f t="shared" si="189"/>
        <v>3383.4034617949123</v>
      </c>
      <c r="L115" s="105">
        <f t="shared" si="189"/>
        <v>3673.1424322801126</v>
      </c>
      <c r="M115" s="106">
        <f t="shared" si="189"/>
        <v>4402.1630676944851</v>
      </c>
      <c r="O115" s="83">
        <v>1800</v>
      </c>
      <c r="P115" s="110">
        <f t="shared" ref="P115:T124" si="190">1000000*(P87*4/(3.142*(15.1/1000)^2*4186*(0.0038*70^2-0.0624*70+1000.7)*($I$4-$I$5))*(15.1/1000)/((-2.7093/1000000)*70^3+(579.84/1000000)*70^2-(45937/1000000)*70+1.7283))</f>
        <v>2126.3101866252559</v>
      </c>
      <c r="Q115" s="105">
        <f t="shared" si="190"/>
        <v>3145.0697925248287</v>
      </c>
      <c r="R115" s="105">
        <f t="shared" si="190"/>
        <v>3771.2798255089701</v>
      </c>
      <c r="S115" s="105">
        <f t="shared" si="190"/>
        <v>4383.4702308889891</v>
      </c>
      <c r="T115" s="106">
        <f t="shared" si="190"/>
        <v>5149.8765399143558</v>
      </c>
      <c r="V115" s="83">
        <v>1800</v>
      </c>
      <c r="W115" s="110">
        <f t="shared" ref="W115:AA124" si="191">1000000*(W87*4/(3.142*(15.1/1000)^2*4186*(0.0038*70^2-0.0624*70+1000.7)*($I$4-$I$5))*(15.1/1000)/((-2.7093/1000000)*70^3+(579.84/1000000)*70^2-(45937/1000000)*70+1.7283))</f>
        <v>2196.4083246458686</v>
      </c>
      <c r="X115" s="105">
        <f t="shared" si="191"/>
        <v>3584.3514574540027</v>
      </c>
      <c r="Y115" s="105">
        <f t="shared" si="191"/>
        <v>4752.6537577975496</v>
      </c>
      <c r="Z115" s="105">
        <f t="shared" si="191"/>
        <v>5776.0865728984973</v>
      </c>
      <c r="AA115" s="106">
        <f t="shared" si="191"/>
        <v>7117.2976136928901</v>
      </c>
    </row>
    <row r="116" spans="1:27" ht="21" hidden="1" customHeight="1" x14ac:dyDescent="0.35">
      <c r="A116" s="84">
        <v>2000</v>
      </c>
      <c r="B116" s="111">
        <f t="shared" si="188"/>
        <v>1972.0942829799076</v>
      </c>
      <c r="C116" s="107">
        <f t="shared" si="188"/>
        <v>2444.0884123187006</v>
      </c>
      <c r="D116" s="107">
        <f t="shared" si="188"/>
        <v>3154.4162109275776</v>
      </c>
      <c r="E116" s="107">
        <f t="shared" si="188"/>
        <v>3476.8676458223963</v>
      </c>
      <c r="F116" s="108">
        <f t="shared" si="188"/>
        <v>4075.0384235982924</v>
      </c>
      <c r="G116" s="71"/>
      <c r="H116" s="84">
        <v>2000</v>
      </c>
      <c r="I116" s="107">
        <f t="shared" si="189"/>
        <v>2168.3690694376237</v>
      </c>
      <c r="J116" s="107">
        <f t="shared" si="189"/>
        <v>2883.3700772478746</v>
      </c>
      <c r="K116" s="107">
        <f t="shared" si="189"/>
        <v>3813.3387083213379</v>
      </c>
      <c r="L116" s="107">
        <f t="shared" si="189"/>
        <v>4140.4633524175315</v>
      </c>
      <c r="M116" s="108">
        <f t="shared" si="189"/>
        <v>4967.6213810607624</v>
      </c>
      <c r="O116" s="84">
        <v>2000</v>
      </c>
      <c r="P116" s="111">
        <f t="shared" si="190"/>
        <v>2402.0295295063329</v>
      </c>
      <c r="Q116" s="107">
        <f t="shared" si="190"/>
        <v>3551.6389930443834</v>
      </c>
      <c r="R116" s="107">
        <f t="shared" si="190"/>
        <v>4252.6203732505119</v>
      </c>
      <c r="S116" s="107">
        <f t="shared" si="190"/>
        <v>4944.2553350538919</v>
      </c>
      <c r="T116" s="108">
        <f t="shared" si="190"/>
        <v>5808.7990373081175</v>
      </c>
      <c r="V116" s="84">
        <v>2000</v>
      </c>
      <c r="W116" s="111">
        <f t="shared" si="191"/>
        <v>2476.80087672832</v>
      </c>
      <c r="X116" s="107">
        <f t="shared" si="191"/>
        <v>4046.9991683900475</v>
      </c>
      <c r="Y116" s="107">
        <f t="shared" si="191"/>
        <v>5364.8441631775695</v>
      </c>
      <c r="Z116" s="107">
        <f t="shared" si="191"/>
        <v>6519.1268359169935</v>
      </c>
      <c r="AA116" s="108">
        <f t="shared" si="191"/>
        <v>8033.24661716223</v>
      </c>
    </row>
    <row r="117" spans="1:27" ht="21" hidden="1" customHeight="1" x14ac:dyDescent="0.35">
      <c r="A117" s="81">
        <v>2200</v>
      </c>
      <c r="B117" s="109">
        <f t="shared" si="188"/>
        <v>2196.4083246458686</v>
      </c>
      <c r="C117" s="103">
        <f t="shared" si="188"/>
        <v>2719.8077551997776</v>
      </c>
      <c r="D117" s="103">
        <f t="shared" si="188"/>
        <v>3509.5801102320156</v>
      </c>
      <c r="E117" s="103">
        <f t="shared" si="188"/>
        <v>3869.4172187378276</v>
      </c>
      <c r="F117" s="104">
        <f t="shared" si="188"/>
        <v>4537.6861345343368</v>
      </c>
      <c r="G117" s="71"/>
      <c r="H117" s="81">
        <v>2200</v>
      </c>
      <c r="I117" s="103">
        <f t="shared" si="189"/>
        <v>2416.0491571104558</v>
      </c>
      <c r="J117" s="103">
        <f t="shared" si="189"/>
        <v>3210.4947213440673</v>
      </c>
      <c r="K117" s="103">
        <f t="shared" si="189"/>
        <v>4247.9471640491374</v>
      </c>
      <c r="L117" s="103">
        <f t="shared" si="189"/>
        <v>4612.4574817563243</v>
      </c>
      <c r="M117" s="104">
        <f t="shared" si="189"/>
        <v>5533.0796944270387</v>
      </c>
      <c r="O117" s="81">
        <v>2200</v>
      </c>
      <c r="P117" s="109">
        <f t="shared" si="190"/>
        <v>2673.0756631860354</v>
      </c>
      <c r="Q117" s="103">
        <f t="shared" si="190"/>
        <v>3953.5349843625636</v>
      </c>
      <c r="R117" s="103">
        <f t="shared" si="190"/>
        <v>4738.6341301934272</v>
      </c>
      <c r="S117" s="103">
        <f t="shared" si="190"/>
        <v>5505.0404392187938</v>
      </c>
      <c r="T117" s="104">
        <f t="shared" si="190"/>
        <v>6467.7215347018773</v>
      </c>
      <c r="V117" s="81">
        <v>2200</v>
      </c>
      <c r="W117" s="109">
        <f t="shared" si="191"/>
        <v>2757.1934288107714</v>
      </c>
      <c r="X117" s="103">
        <f t="shared" si="191"/>
        <v>4504.9736701247175</v>
      </c>
      <c r="Y117" s="103">
        <f t="shared" si="191"/>
        <v>5972.3613593562131</v>
      </c>
      <c r="Z117" s="103">
        <f t="shared" si="191"/>
        <v>7257.4938897341144</v>
      </c>
      <c r="AA117" s="104">
        <f t="shared" si="191"/>
        <v>8944.5224114301964</v>
      </c>
    </row>
    <row r="118" spans="1:27" ht="21" hidden="1" customHeight="1" x14ac:dyDescent="0.35">
      <c r="A118" s="83">
        <v>2400</v>
      </c>
      <c r="B118" s="110">
        <f t="shared" si="188"/>
        <v>2420.7223663118298</v>
      </c>
      <c r="C118" s="105">
        <f t="shared" si="188"/>
        <v>2995.527098080855</v>
      </c>
      <c r="D118" s="105">
        <f t="shared" si="188"/>
        <v>3869.4172187378276</v>
      </c>
      <c r="E118" s="105">
        <f t="shared" si="188"/>
        <v>4261.9667916532599</v>
      </c>
      <c r="F118" s="106">
        <f t="shared" si="188"/>
        <v>5000.3338454703817</v>
      </c>
      <c r="G118" s="71"/>
      <c r="H118" s="83">
        <v>2400</v>
      </c>
      <c r="I118" s="105">
        <f t="shared" si="189"/>
        <v>2663.7292447832879</v>
      </c>
      <c r="J118" s="105">
        <f t="shared" si="189"/>
        <v>3537.6193654402605</v>
      </c>
      <c r="K118" s="105">
        <f t="shared" si="189"/>
        <v>4682.5556197769365</v>
      </c>
      <c r="L118" s="105">
        <f t="shared" si="189"/>
        <v>5084.4516110951172</v>
      </c>
      <c r="M118" s="106">
        <f t="shared" si="189"/>
        <v>6098.5380077933169</v>
      </c>
      <c r="O118" s="83">
        <v>2400</v>
      </c>
      <c r="P118" s="110">
        <f t="shared" si="190"/>
        <v>2944.1217968657384</v>
      </c>
      <c r="Q118" s="105">
        <f t="shared" si="190"/>
        <v>4355.4309756807443</v>
      </c>
      <c r="R118" s="105">
        <f t="shared" si="190"/>
        <v>5219.9746779349689</v>
      </c>
      <c r="S118" s="105">
        <f t="shared" si="190"/>
        <v>6065.8255433836966</v>
      </c>
      <c r="T118" s="106">
        <f t="shared" si="190"/>
        <v>7126.6440320956381</v>
      </c>
      <c r="V118" s="83">
        <v>2400</v>
      </c>
      <c r="W118" s="110">
        <f t="shared" si="191"/>
        <v>3037.5859808932228</v>
      </c>
      <c r="X118" s="105">
        <f t="shared" si="191"/>
        <v>4962.9481718593888</v>
      </c>
      <c r="Y118" s="105">
        <f t="shared" si="191"/>
        <v>6579.8785555348568</v>
      </c>
      <c r="Z118" s="105">
        <f t="shared" si="191"/>
        <v>7995.8609435512381</v>
      </c>
      <c r="AA118" s="106">
        <f t="shared" si="191"/>
        <v>9855.7982056981637</v>
      </c>
    </row>
    <row r="119" spans="1:27" ht="21" hidden="1" customHeight="1" x14ac:dyDescent="0.35">
      <c r="A119" s="83">
        <v>2500</v>
      </c>
      <c r="B119" s="110">
        <f t="shared" si="188"/>
        <v>2532.8793871448102</v>
      </c>
      <c r="C119" s="105">
        <f t="shared" si="188"/>
        <v>3135.7233741220812</v>
      </c>
      <c r="D119" s="105">
        <f t="shared" si="188"/>
        <v>4046.9991683900475</v>
      </c>
      <c r="E119" s="105">
        <f t="shared" si="188"/>
        <v>4462.9147873123502</v>
      </c>
      <c r="F119" s="106">
        <f t="shared" si="188"/>
        <v>5233.9943055390922</v>
      </c>
      <c r="G119" s="71"/>
      <c r="H119" s="83">
        <v>2500</v>
      </c>
      <c r="I119" s="105">
        <f t="shared" si="189"/>
        <v>2785.2326840190162</v>
      </c>
      <c r="J119" s="105">
        <f t="shared" si="189"/>
        <v>3701.1816874883575</v>
      </c>
      <c r="K119" s="105">
        <f t="shared" si="189"/>
        <v>4897.5232430401493</v>
      </c>
      <c r="L119" s="105">
        <f t="shared" si="189"/>
        <v>5318.1120711638268</v>
      </c>
      <c r="M119" s="106">
        <f t="shared" si="189"/>
        <v>6378.9305598757674</v>
      </c>
      <c r="O119" s="83">
        <v>2500</v>
      </c>
      <c r="P119" s="110">
        <f t="shared" si="190"/>
        <v>3084.3180729069641</v>
      </c>
      <c r="Q119" s="105">
        <f t="shared" si="190"/>
        <v>4556.3789713398337</v>
      </c>
      <c r="R119" s="105">
        <f t="shared" si="190"/>
        <v>5462.9815564064265</v>
      </c>
      <c r="S119" s="105">
        <f t="shared" si="190"/>
        <v>6346.218095466148</v>
      </c>
      <c r="T119" s="106">
        <f t="shared" si="190"/>
        <v>7458.4418853932048</v>
      </c>
      <c r="V119" s="83">
        <v>2500</v>
      </c>
      <c r="W119" s="110">
        <f t="shared" si="191"/>
        <v>3177.782256934448</v>
      </c>
      <c r="X119" s="105">
        <f t="shared" si="191"/>
        <v>5196.6086319280976</v>
      </c>
      <c r="Y119" s="105">
        <f t="shared" si="191"/>
        <v>6888.310362825554</v>
      </c>
      <c r="Z119" s="105">
        <f t="shared" si="191"/>
        <v>8369.7176796611711</v>
      </c>
      <c r="AA119" s="106">
        <f t="shared" si="191"/>
        <v>10313.772707432836</v>
      </c>
    </row>
    <row r="120" spans="1:27" ht="21" hidden="1" customHeight="1" x14ac:dyDescent="0.35">
      <c r="A120" s="84">
        <v>2600</v>
      </c>
      <c r="B120" s="111">
        <f t="shared" si="188"/>
        <v>2645.036407977791</v>
      </c>
      <c r="C120" s="107">
        <f t="shared" si="188"/>
        <v>3275.9196501633064</v>
      </c>
      <c r="D120" s="107">
        <f t="shared" si="188"/>
        <v>4229.2543272436415</v>
      </c>
      <c r="E120" s="107">
        <f t="shared" si="188"/>
        <v>4659.1895737700661</v>
      </c>
      <c r="F120" s="108">
        <f t="shared" si="188"/>
        <v>5462.9815564064265</v>
      </c>
      <c r="G120" s="71"/>
      <c r="H120" s="84">
        <v>2600</v>
      </c>
      <c r="I120" s="107">
        <f t="shared" si="189"/>
        <v>2911.4093324561195</v>
      </c>
      <c r="J120" s="107">
        <f t="shared" si="189"/>
        <v>3864.7440095364545</v>
      </c>
      <c r="K120" s="107">
        <f t="shared" si="189"/>
        <v>5117.1640755047365</v>
      </c>
      <c r="L120" s="107">
        <f t="shared" si="189"/>
        <v>5551.7725312325365</v>
      </c>
      <c r="M120" s="108">
        <f t="shared" si="189"/>
        <v>6663.9963211595923</v>
      </c>
      <c r="O120" s="84">
        <v>2600</v>
      </c>
      <c r="P120" s="111">
        <f t="shared" si="190"/>
        <v>3219.8411397468162</v>
      </c>
      <c r="Q120" s="107">
        <f t="shared" si="190"/>
        <v>4762.0001762002985</v>
      </c>
      <c r="R120" s="107">
        <f t="shared" si="190"/>
        <v>5701.3152256765097</v>
      </c>
      <c r="S120" s="107">
        <f t="shared" si="190"/>
        <v>6626.6106475485994</v>
      </c>
      <c r="T120" s="108">
        <f t="shared" si="190"/>
        <v>7785.5665294893979</v>
      </c>
      <c r="V120" s="84">
        <v>2600</v>
      </c>
      <c r="W120" s="111">
        <f t="shared" si="191"/>
        <v>3317.9785329756737</v>
      </c>
      <c r="X120" s="107">
        <f t="shared" si="191"/>
        <v>5425.5958827954328</v>
      </c>
      <c r="Y120" s="107">
        <f t="shared" si="191"/>
        <v>7192.0689609148767</v>
      </c>
      <c r="Z120" s="107">
        <f t="shared" si="191"/>
        <v>8738.9012065697316</v>
      </c>
      <c r="AA120" s="108">
        <f t="shared" si="191"/>
        <v>10771.747209167506</v>
      </c>
    </row>
    <row r="121" spans="1:27" ht="21" hidden="1" customHeight="1" x14ac:dyDescent="0.35">
      <c r="A121" s="81">
        <v>2700</v>
      </c>
      <c r="B121" s="109">
        <f t="shared" si="188"/>
        <v>2757.1934288107714</v>
      </c>
      <c r="C121" s="103">
        <f t="shared" si="188"/>
        <v>3411.4427170031581</v>
      </c>
      <c r="D121" s="103">
        <f t="shared" si="188"/>
        <v>4406.8362768958605</v>
      </c>
      <c r="E121" s="103">
        <f t="shared" si="188"/>
        <v>4855.4643602277829</v>
      </c>
      <c r="F121" s="104">
        <f t="shared" si="188"/>
        <v>5696.6420164751353</v>
      </c>
      <c r="G121" s="71"/>
      <c r="H121" s="81">
        <v>2700</v>
      </c>
      <c r="I121" s="103">
        <f t="shared" si="189"/>
        <v>3032.9127716918483</v>
      </c>
      <c r="J121" s="103">
        <f t="shared" si="189"/>
        <v>4028.3063315845502</v>
      </c>
      <c r="K121" s="103">
        <f t="shared" si="189"/>
        <v>5332.1316987679493</v>
      </c>
      <c r="L121" s="103">
        <f t="shared" si="189"/>
        <v>5790.1062005026197</v>
      </c>
      <c r="M121" s="104">
        <f t="shared" si="189"/>
        <v>6944.3888732420446</v>
      </c>
      <c r="O121" s="81">
        <v>2700</v>
      </c>
      <c r="P121" s="109">
        <f t="shared" si="190"/>
        <v>3355.3642065866675</v>
      </c>
      <c r="Q121" s="103">
        <f t="shared" si="190"/>
        <v>4962.9481718593888</v>
      </c>
      <c r="R121" s="103">
        <f t="shared" si="190"/>
        <v>5944.3221041479683</v>
      </c>
      <c r="S121" s="103">
        <f t="shared" si="190"/>
        <v>6911.6764088324244</v>
      </c>
      <c r="T121" s="104">
        <f t="shared" si="190"/>
        <v>8117.3643827869655</v>
      </c>
      <c r="V121" s="81">
        <v>2700</v>
      </c>
      <c r="W121" s="109">
        <f t="shared" si="191"/>
        <v>3462.8480182182734</v>
      </c>
      <c r="X121" s="103">
        <f t="shared" si="191"/>
        <v>5654.5831336627689</v>
      </c>
      <c r="Y121" s="103">
        <f t="shared" si="191"/>
        <v>7495.8275590041985</v>
      </c>
      <c r="Z121" s="103">
        <f t="shared" si="191"/>
        <v>9108.084733478292</v>
      </c>
      <c r="AA121" s="104">
        <f t="shared" si="191"/>
        <v>11225.0485017008</v>
      </c>
    </row>
    <row r="122" spans="1:27" ht="21" hidden="1" customHeight="1" x14ac:dyDescent="0.35">
      <c r="A122" s="83">
        <v>2800</v>
      </c>
      <c r="B122" s="110">
        <f t="shared" si="188"/>
        <v>2869.3504496437522</v>
      </c>
      <c r="C122" s="105">
        <f t="shared" si="188"/>
        <v>3551.6389930443834</v>
      </c>
      <c r="D122" s="105">
        <f t="shared" si="188"/>
        <v>4584.4182265480795</v>
      </c>
      <c r="E122" s="105">
        <f t="shared" si="188"/>
        <v>5051.7391466854988</v>
      </c>
      <c r="F122" s="106">
        <f t="shared" si="188"/>
        <v>5925.6292673424714</v>
      </c>
      <c r="G122" s="71"/>
      <c r="H122" s="83">
        <v>2800</v>
      </c>
      <c r="I122" s="105">
        <f t="shared" si="189"/>
        <v>3154.4162109275776</v>
      </c>
      <c r="J122" s="105">
        <f t="shared" si="189"/>
        <v>4191.8686536326477</v>
      </c>
      <c r="K122" s="105">
        <f t="shared" si="189"/>
        <v>5547.099322031163</v>
      </c>
      <c r="L122" s="105">
        <f t="shared" si="189"/>
        <v>6023.7666605713293</v>
      </c>
      <c r="M122" s="106">
        <f t="shared" si="189"/>
        <v>7224.781425324496</v>
      </c>
      <c r="O122" s="83">
        <v>2800</v>
      </c>
      <c r="P122" s="110">
        <f t="shared" si="190"/>
        <v>3490.8872734265192</v>
      </c>
      <c r="Q122" s="105">
        <f t="shared" si="190"/>
        <v>5163.8961675184773</v>
      </c>
      <c r="R122" s="105">
        <f t="shared" si="190"/>
        <v>6187.3289826194259</v>
      </c>
      <c r="S122" s="105">
        <f t="shared" si="190"/>
        <v>7192.0689609148767</v>
      </c>
      <c r="T122" s="106">
        <f t="shared" si="190"/>
        <v>8449.162236084534</v>
      </c>
      <c r="V122" s="83">
        <v>2800</v>
      </c>
      <c r="W122" s="110">
        <f t="shared" si="191"/>
        <v>3603.0442942594991</v>
      </c>
      <c r="X122" s="105">
        <f t="shared" si="191"/>
        <v>5883.5703845301032</v>
      </c>
      <c r="Y122" s="105">
        <f t="shared" si="191"/>
        <v>7799.5861570935203</v>
      </c>
      <c r="Z122" s="105">
        <f t="shared" si="191"/>
        <v>9477.2682603868543</v>
      </c>
      <c r="AA122" s="106">
        <f t="shared" si="191"/>
        <v>11683.023003435472</v>
      </c>
    </row>
    <row r="123" spans="1:27" ht="21" hidden="1" customHeight="1" x14ac:dyDescent="0.35">
      <c r="A123" s="83">
        <v>2900</v>
      </c>
      <c r="B123" s="110">
        <f t="shared" si="188"/>
        <v>2981.5074704767321</v>
      </c>
      <c r="C123" s="105">
        <f t="shared" si="188"/>
        <v>3691.8352690856091</v>
      </c>
      <c r="D123" s="105">
        <f t="shared" si="188"/>
        <v>4762.0001762002985</v>
      </c>
      <c r="E123" s="105">
        <f t="shared" si="188"/>
        <v>5252.6871423445882</v>
      </c>
      <c r="F123" s="106">
        <f t="shared" si="188"/>
        <v>6159.289727411181</v>
      </c>
      <c r="G123" s="71"/>
      <c r="H123" s="83">
        <v>2900</v>
      </c>
      <c r="I123" s="105">
        <f t="shared" si="189"/>
        <v>3280.5928593646809</v>
      </c>
      <c r="J123" s="105">
        <f t="shared" si="189"/>
        <v>4355.4309756807443</v>
      </c>
      <c r="K123" s="105">
        <f t="shared" si="189"/>
        <v>5766.7401544957493</v>
      </c>
      <c r="L123" s="105">
        <f t="shared" si="189"/>
        <v>6262.1003298414125</v>
      </c>
      <c r="M123" s="106">
        <f t="shared" si="189"/>
        <v>7509.847186608321</v>
      </c>
      <c r="O123" s="83">
        <v>2900</v>
      </c>
      <c r="P123" s="110">
        <f t="shared" si="190"/>
        <v>3626.4103402663704</v>
      </c>
      <c r="Q123" s="105">
        <f t="shared" si="190"/>
        <v>5364.8441631775695</v>
      </c>
      <c r="R123" s="105">
        <f t="shared" si="190"/>
        <v>6430.3358610908845</v>
      </c>
      <c r="S123" s="105">
        <f t="shared" si="190"/>
        <v>7472.4615129973272</v>
      </c>
      <c r="T123" s="106">
        <f t="shared" si="190"/>
        <v>8776.2868801807272</v>
      </c>
      <c r="V123" s="83">
        <v>2900</v>
      </c>
      <c r="W123" s="110">
        <f t="shared" si="191"/>
        <v>3743.2405703007248</v>
      </c>
      <c r="X123" s="105">
        <f t="shared" si="191"/>
        <v>6112.5576353974402</v>
      </c>
      <c r="Y123" s="105">
        <f t="shared" si="191"/>
        <v>8103.3447551828431</v>
      </c>
      <c r="Z123" s="105">
        <f t="shared" si="191"/>
        <v>9851.1249964967901</v>
      </c>
      <c r="AA123" s="106">
        <f t="shared" si="191"/>
        <v>12140.99750517014</v>
      </c>
    </row>
    <row r="124" spans="1:27" ht="21" hidden="1" customHeight="1" x14ac:dyDescent="0.35">
      <c r="A124" s="84">
        <v>3000</v>
      </c>
      <c r="B124" s="111">
        <f t="shared" si="188"/>
        <v>3093.664491309713</v>
      </c>
      <c r="C124" s="107">
        <f t="shared" si="188"/>
        <v>3832.0315451268348</v>
      </c>
      <c r="D124" s="107">
        <f t="shared" si="188"/>
        <v>4944.2553350538919</v>
      </c>
      <c r="E124" s="107">
        <f t="shared" si="188"/>
        <v>5448.9619288023041</v>
      </c>
      <c r="F124" s="108">
        <f t="shared" si="188"/>
        <v>6388.2769782785163</v>
      </c>
      <c r="G124" s="71"/>
      <c r="H124" s="84">
        <v>3000</v>
      </c>
      <c r="I124" s="107">
        <f t="shared" si="189"/>
        <v>3402.0962986004092</v>
      </c>
      <c r="J124" s="107">
        <f t="shared" si="189"/>
        <v>4518.9932977288408</v>
      </c>
      <c r="K124" s="107">
        <f t="shared" si="189"/>
        <v>5981.7077777589611</v>
      </c>
      <c r="L124" s="107">
        <f t="shared" si="189"/>
        <v>6495.7607899101222</v>
      </c>
      <c r="M124" s="108">
        <f t="shared" si="189"/>
        <v>7790.2397386907724</v>
      </c>
      <c r="O124" s="84">
        <v>3000</v>
      </c>
      <c r="P124" s="111">
        <f t="shared" si="190"/>
        <v>3761.9334071062217</v>
      </c>
      <c r="Q124" s="107">
        <f t="shared" si="190"/>
        <v>5565.7921588366589</v>
      </c>
      <c r="R124" s="107">
        <f t="shared" si="190"/>
        <v>6668.6695303609677</v>
      </c>
      <c r="S124" s="107">
        <f t="shared" si="190"/>
        <v>7752.8540650797786</v>
      </c>
      <c r="T124" s="108">
        <f t="shared" si="190"/>
        <v>9108.084733478292</v>
      </c>
      <c r="V124" s="84">
        <v>3000</v>
      </c>
      <c r="W124" s="111">
        <f t="shared" si="191"/>
        <v>3883.436846341951</v>
      </c>
      <c r="X124" s="107">
        <f t="shared" si="191"/>
        <v>6341.5448862647745</v>
      </c>
      <c r="Y124" s="107">
        <f t="shared" si="191"/>
        <v>8411.7765624735384</v>
      </c>
      <c r="Z124" s="107">
        <f t="shared" si="191"/>
        <v>10220.308523405351</v>
      </c>
      <c r="AA124" s="108">
        <f t="shared" si="191"/>
        <v>12594.298797703439</v>
      </c>
    </row>
    <row r="125" spans="1:27" ht="21" hidden="1" customHeight="1" x14ac:dyDescent="0.35">
      <c r="A125" s="81">
        <v>3200</v>
      </c>
      <c r="B125" s="109">
        <f t="shared" ref="B125:F127" si="192">1000000*(B97*4/(3.142*(15.1/1000)^2*4186*(0.0038*70^2-0.0624*70+1000.7)*($I$4-$I$5))*(15.1/1000)/((-2.7093/1000000)*70^3+(579.84/1000000)*70^2-(45937/1000000)*70+1.7283))</f>
        <v>3317.9785329756737</v>
      </c>
      <c r="C125" s="103">
        <f t="shared" si="192"/>
        <v>4107.7508880079122</v>
      </c>
      <c r="D125" s="103">
        <f t="shared" si="192"/>
        <v>5299.41923435833</v>
      </c>
      <c r="E125" s="103">
        <f t="shared" si="192"/>
        <v>5841.5115017177359</v>
      </c>
      <c r="F125" s="104">
        <f t="shared" si="192"/>
        <v>6850.9246892145611</v>
      </c>
      <c r="G125" s="71"/>
      <c r="H125" s="81">
        <v>3200</v>
      </c>
      <c r="I125" s="103">
        <f t="shared" ref="I125:M127" si="193">1000000*(I97*4/(3.142*(15.1/1000)^2*4186*(0.0038*70^2-0.0624*70+1000.7)*($I$4-$I$5))*(15.1/1000)/((-2.7093/1000000)*70^3+(579.84/1000000)*70^2-(45937/1000000)*70+1.7283))</f>
        <v>3649.7763862732413</v>
      </c>
      <c r="J125" s="103">
        <f t="shared" si="193"/>
        <v>4850.7911510264066</v>
      </c>
      <c r="K125" s="103">
        <f t="shared" si="193"/>
        <v>6416.3162334867611</v>
      </c>
      <c r="L125" s="103">
        <f t="shared" si="193"/>
        <v>6967.754919248915</v>
      </c>
      <c r="M125" s="104">
        <f t="shared" si="193"/>
        <v>8355.6980520570487</v>
      </c>
      <c r="O125" s="81">
        <v>3200</v>
      </c>
      <c r="P125" s="109">
        <f t="shared" ref="P125:T127" si="194">1000000*(P97*4/(3.142*(15.1/1000)^2*4186*(0.0038*70^2-0.0624*70+1000.7)*($I$4-$I$5))*(15.1/1000)/((-2.7093/1000000)*70^3+(579.84/1000000)*70^2-(45937/1000000)*70+1.7283))</f>
        <v>4037.6527499872991</v>
      </c>
      <c r="Q125" s="103">
        <f t="shared" si="194"/>
        <v>5972.3613593562131</v>
      </c>
      <c r="R125" s="103">
        <f t="shared" si="194"/>
        <v>7154.6832873038829</v>
      </c>
      <c r="S125" s="103">
        <f t="shared" si="194"/>
        <v>8313.6391692446814</v>
      </c>
      <c r="T125" s="104">
        <f t="shared" si="194"/>
        <v>9767.0072308720537</v>
      </c>
      <c r="V125" s="81">
        <v>3200</v>
      </c>
      <c r="W125" s="109">
        <f t="shared" ref="W125:AA127" si="195">1000000*(W97*4/(3.142*(15.1/1000)^2*4186*(0.0038*70^2-0.0624*70+1000.7)*($I$4-$I$5))*(15.1/1000)/((-2.7093/1000000)*70^3+(579.84/1000000)*70^2-(45937/1000000)*70+1.7283))</f>
        <v>4163.8293984244019</v>
      </c>
      <c r="X125" s="103">
        <f t="shared" si="195"/>
        <v>6804.1925972008185</v>
      </c>
      <c r="Y125" s="103">
        <f t="shared" si="195"/>
        <v>9019.2937586521857</v>
      </c>
      <c r="Z125" s="103">
        <f t="shared" si="195"/>
        <v>10958.675577222471</v>
      </c>
      <c r="AA125" s="104">
        <f t="shared" si="195"/>
        <v>13510.24780117278</v>
      </c>
    </row>
    <row r="126" spans="1:27" ht="21" hidden="1" customHeight="1" x14ac:dyDescent="0.25">
      <c r="A126" s="83">
        <v>3400</v>
      </c>
      <c r="B126" s="110">
        <f t="shared" si="192"/>
        <v>3542.2925746416354</v>
      </c>
      <c r="C126" s="105">
        <f t="shared" si="192"/>
        <v>4383.4702308889891</v>
      </c>
      <c r="D126" s="105">
        <f t="shared" si="192"/>
        <v>5659.2563428641424</v>
      </c>
      <c r="E126" s="105">
        <f t="shared" si="192"/>
        <v>6238.7342838345421</v>
      </c>
      <c r="F126" s="106">
        <f t="shared" si="192"/>
        <v>7313.5724001506051</v>
      </c>
      <c r="H126" s="83">
        <v>3400</v>
      </c>
      <c r="I126" s="105">
        <f t="shared" si="193"/>
        <v>3897.4564739460734</v>
      </c>
      <c r="J126" s="105">
        <f t="shared" si="193"/>
        <v>5177.9157951226007</v>
      </c>
      <c r="K126" s="105">
        <f t="shared" si="193"/>
        <v>6850.9246892145611</v>
      </c>
      <c r="L126" s="105">
        <f t="shared" si="193"/>
        <v>7435.0758393863343</v>
      </c>
      <c r="M126" s="106">
        <f t="shared" si="193"/>
        <v>8921.156365423325</v>
      </c>
      <c r="O126" s="83">
        <v>3400</v>
      </c>
      <c r="P126" s="110">
        <f t="shared" si="194"/>
        <v>4308.6988836670025</v>
      </c>
      <c r="Q126" s="105">
        <f t="shared" si="194"/>
        <v>6374.2573506743929</v>
      </c>
      <c r="R126" s="105">
        <f t="shared" si="194"/>
        <v>7636.0238350454247</v>
      </c>
      <c r="S126" s="105">
        <f t="shared" si="194"/>
        <v>8874.4242734095842</v>
      </c>
      <c r="T126" s="106">
        <f t="shared" si="194"/>
        <v>10425.929728265814</v>
      </c>
      <c r="V126" s="83">
        <v>3400</v>
      </c>
      <c r="W126" s="110">
        <f t="shared" si="195"/>
        <v>4444.2219505068524</v>
      </c>
      <c r="X126" s="105">
        <f t="shared" si="195"/>
        <v>7262.1670989354889</v>
      </c>
      <c r="Y126" s="105">
        <f t="shared" si="195"/>
        <v>9626.8109548308294</v>
      </c>
      <c r="Z126" s="105">
        <f t="shared" si="195"/>
        <v>11701.715840240968</v>
      </c>
      <c r="AA126" s="106">
        <f t="shared" si="195"/>
        <v>14421.523595440747</v>
      </c>
    </row>
    <row r="127" spans="1:27" ht="21" hidden="1" customHeight="1" x14ac:dyDescent="0.3">
      <c r="A127" s="84">
        <v>3600</v>
      </c>
      <c r="B127" s="111">
        <f t="shared" si="192"/>
        <v>3766.6066163075961</v>
      </c>
      <c r="C127" s="107">
        <f t="shared" si="192"/>
        <v>4663.8627829714396</v>
      </c>
      <c r="D127" s="107">
        <f t="shared" si="192"/>
        <v>6019.0934513699558</v>
      </c>
      <c r="E127" s="107">
        <f t="shared" si="192"/>
        <v>6631.2838567499739</v>
      </c>
      <c r="F127" s="108">
        <f t="shared" si="192"/>
        <v>7780.8933202880253</v>
      </c>
      <c r="G127" s="8"/>
      <c r="H127" s="84">
        <v>3600</v>
      </c>
      <c r="I127" s="107">
        <f t="shared" si="193"/>
        <v>4140.4633524175315</v>
      </c>
      <c r="J127" s="107">
        <f t="shared" si="193"/>
        <v>5505.0404392187938</v>
      </c>
      <c r="K127" s="107">
        <f t="shared" si="193"/>
        <v>7280.8599357409857</v>
      </c>
      <c r="L127" s="107">
        <f t="shared" si="193"/>
        <v>7907.0699687251272</v>
      </c>
      <c r="M127" s="108">
        <f t="shared" si="193"/>
        <v>9486.6146787896014</v>
      </c>
      <c r="N127" s="8"/>
      <c r="O127" s="84">
        <v>3600</v>
      </c>
      <c r="P127" s="111">
        <f t="shared" si="194"/>
        <v>4584.4182265480795</v>
      </c>
      <c r="Q127" s="107">
        <f t="shared" si="194"/>
        <v>6776.1533419925745</v>
      </c>
      <c r="R127" s="107">
        <f t="shared" si="194"/>
        <v>8122.0375919883409</v>
      </c>
      <c r="S127" s="107">
        <f t="shared" si="194"/>
        <v>9435.209377574487</v>
      </c>
      <c r="T127" s="108">
        <f t="shared" si="194"/>
        <v>11089.525434860951</v>
      </c>
      <c r="V127" s="84">
        <v>3600</v>
      </c>
      <c r="W127" s="111">
        <f t="shared" si="195"/>
        <v>4724.6145025893047</v>
      </c>
      <c r="X127" s="107">
        <f t="shared" si="195"/>
        <v>7724.8148098715337</v>
      </c>
      <c r="Y127" s="107">
        <f t="shared" si="195"/>
        <v>10239.001360210847</v>
      </c>
      <c r="Z127" s="107">
        <f t="shared" si="195"/>
        <v>12440.08289405809</v>
      </c>
      <c r="AA127" s="108">
        <f t="shared" si="195"/>
        <v>15332.799389708713</v>
      </c>
    </row>
    <row r="128" spans="1:27" ht="21" hidden="1" customHeight="1" x14ac:dyDescent="0.3">
      <c r="A128" s="76"/>
      <c r="B128" s="105"/>
      <c r="C128" s="105"/>
      <c r="D128" s="105"/>
      <c r="E128" s="105"/>
      <c r="F128" s="105"/>
      <c r="G128" s="8"/>
      <c r="H128" s="76"/>
      <c r="I128" s="105"/>
      <c r="J128" s="105"/>
      <c r="K128" s="105"/>
      <c r="L128" s="105"/>
      <c r="M128" s="105"/>
      <c r="N128" s="8"/>
      <c r="O128" s="76"/>
      <c r="P128" s="105"/>
      <c r="Q128" s="105"/>
      <c r="R128" s="105"/>
      <c r="S128" s="105"/>
      <c r="T128" s="105"/>
      <c r="V128" s="76"/>
      <c r="W128" s="105"/>
      <c r="X128" s="105"/>
      <c r="Y128" s="105"/>
      <c r="Z128" s="105"/>
      <c r="AA128" s="105"/>
    </row>
    <row r="129" spans="1:27" ht="21" hidden="1" customHeight="1" x14ac:dyDescent="0.3">
      <c r="A129" s="112" t="s">
        <v>79</v>
      </c>
      <c r="H129" s="2"/>
      <c r="O129" s="2"/>
      <c r="W129" s="105"/>
    </row>
    <row r="130" spans="1:27" ht="21" hidden="1" customHeight="1" x14ac:dyDescent="0.3">
      <c r="A130" t="s">
        <v>53</v>
      </c>
      <c r="C130" s="6"/>
      <c r="D130" s="70"/>
      <c r="E130" s="8"/>
      <c r="F130" s="6"/>
      <c r="G130" s="7"/>
      <c r="H130" t="s">
        <v>54</v>
      </c>
      <c r="O130" t="s">
        <v>55</v>
      </c>
      <c r="V130" t="s">
        <v>56</v>
      </c>
    </row>
    <row r="131" spans="1:27" ht="21" hidden="1" customHeight="1" x14ac:dyDescent="0.25">
      <c r="A131" s="81" t="s">
        <v>58</v>
      </c>
      <c r="B131" s="72"/>
      <c r="C131" s="73"/>
      <c r="D131" s="73" t="s">
        <v>60</v>
      </c>
      <c r="E131" s="73"/>
      <c r="F131" s="43"/>
      <c r="H131" s="81" t="s">
        <v>58</v>
      </c>
      <c r="I131" s="73"/>
      <c r="J131" s="73"/>
      <c r="K131" s="73" t="s">
        <v>60</v>
      </c>
      <c r="L131" s="73"/>
      <c r="M131" s="43"/>
      <c r="N131" s="57"/>
      <c r="O131" s="81" t="s">
        <v>58</v>
      </c>
      <c r="P131" s="73"/>
      <c r="Q131" s="73"/>
      <c r="R131" s="73" t="s">
        <v>60</v>
      </c>
      <c r="S131" s="73"/>
      <c r="T131" s="43"/>
      <c r="U131" s="57"/>
      <c r="V131" s="81" t="s">
        <v>58</v>
      </c>
      <c r="W131" s="73"/>
      <c r="X131" s="73"/>
      <c r="Y131" s="73" t="s">
        <v>60</v>
      </c>
      <c r="Z131" s="73"/>
      <c r="AA131" s="43"/>
    </row>
    <row r="132" spans="1:27" ht="21" hidden="1" customHeight="1" x14ac:dyDescent="0.35">
      <c r="A132" s="82" t="s">
        <v>61</v>
      </c>
      <c r="B132" s="80">
        <v>200</v>
      </c>
      <c r="C132" s="78">
        <v>250</v>
      </c>
      <c r="D132" s="78">
        <v>300</v>
      </c>
      <c r="E132" s="78">
        <v>340</v>
      </c>
      <c r="F132" s="79">
        <v>420</v>
      </c>
      <c r="G132" s="71"/>
      <c r="H132" s="82" t="s">
        <v>61</v>
      </c>
      <c r="I132" s="78">
        <v>200</v>
      </c>
      <c r="J132" s="78">
        <v>250</v>
      </c>
      <c r="K132" s="78">
        <v>300</v>
      </c>
      <c r="L132" s="78">
        <v>340</v>
      </c>
      <c r="M132" s="79">
        <v>420</v>
      </c>
      <c r="O132" s="82" t="s">
        <v>61</v>
      </c>
      <c r="P132" s="78">
        <v>200</v>
      </c>
      <c r="Q132" s="78">
        <v>250</v>
      </c>
      <c r="R132" s="78">
        <v>300</v>
      </c>
      <c r="S132" s="78">
        <v>340</v>
      </c>
      <c r="T132" s="79">
        <v>420</v>
      </c>
      <c r="U132" s="57"/>
      <c r="V132" s="82" t="s">
        <v>61</v>
      </c>
      <c r="W132" s="78">
        <v>200</v>
      </c>
      <c r="X132" s="78">
        <v>250</v>
      </c>
      <c r="Y132" s="78">
        <v>300</v>
      </c>
      <c r="Z132" s="78">
        <v>340</v>
      </c>
      <c r="AA132" s="79">
        <v>420</v>
      </c>
    </row>
    <row r="133" spans="1:27" ht="21" hidden="1" customHeight="1" x14ac:dyDescent="0.35">
      <c r="A133" s="81">
        <v>700</v>
      </c>
      <c r="B133" s="103">
        <f t="shared" ref="B133:F142" si="196">1000000*(B77*4/(3.142*(15.1/1000)^2*4186*(0.0038*(($I$4+$I$5)/2)^2-0.0624*($I$4+$I$5)/2+1000.7)*($I$4-$I$5))*(15.1/1000)/((-2.7093/1000000)*(($I$4+$I$5)/2)^3+(579.84/1000000)*(($I$4+$I$5)/2)^2-(45937/1000000)*($I$4+$I$5)/2+1.7283))</f>
        <v>514.05301215116071</v>
      </c>
      <c r="C133" s="103">
        <f t="shared" si="196"/>
        <v>640.22966058826387</v>
      </c>
      <c r="D133" s="103">
        <f t="shared" si="196"/>
        <v>822.4848194418571</v>
      </c>
      <c r="E133" s="103">
        <f t="shared" si="196"/>
        <v>906.60258506659261</v>
      </c>
      <c r="F133" s="104">
        <f t="shared" si="196"/>
        <v>1065.491697913315</v>
      </c>
      <c r="G133" s="71"/>
      <c r="H133" s="81">
        <v>700</v>
      </c>
      <c r="I133" s="103">
        <f t="shared" ref="I133:M142" si="197">1000000*(I77*4/(3.142*(15.1/1000)^2*4186*(0.0038*(($I$4+$I$5)/2)^2-0.0624*($I$4+$I$5)/2+1000.7)*($I$4-$I$5))*(15.1/1000)/((-2.7093/1000000)*(($I$4+$I$5)/2)^3+(579.84/1000000)*(($I$4+$I$5)/2)^2-(45937/1000000)*($I$4+$I$5)/2+1.7283))</f>
        <v>565.4583133662768</v>
      </c>
      <c r="J133" s="103">
        <f t="shared" si="197"/>
        <v>752.38668142124448</v>
      </c>
      <c r="K133" s="103">
        <f t="shared" si="197"/>
        <v>995.39355989270211</v>
      </c>
      <c r="L133" s="103">
        <f t="shared" si="197"/>
        <v>1084.1845347188118</v>
      </c>
      <c r="M133" s="104">
        <f t="shared" si="197"/>
        <v>1299.1521579820244</v>
      </c>
      <c r="O133" s="81">
        <v>700</v>
      </c>
      <c r="P133" s="109">
        <f t="shared" ref="P133:T142" si="198">1000000*(P77*4/(3.142*(15.1/1000)^2*4186*(0.0038*(($I$4+$I$5)/2)^2-0.0624*($I$4+$I$5)/2+1000.7)*($I$4-$I$5))*(15.1/1000)/((-2.7093/1000000)*(($I$4+$I$5)/2)^3+(579.84/1000000)*(($I$4+$I$5)/2)^2-(45937/1000000)*($I$4+$I$5)/2+1.7283))</f>
        <v>626.21003298414132</v>
      </c>
      <c r="Q133" s="103">
        <f t="shared" si="198"/>
        <v>929.9686310734636</v>
      </c>
      <c r="R133" s="103">
        <f t="shared" si="198"/>
        <v>1112.2237899270569</v>
      </c>
      <c r="S133" s="103">
        <f t="shared" si="198"/>
        <v>1289.805739579276</v>
      </c>
      <c r="T133" s="104">
        <f t="shared" si="198"/>
        <v>1518.7929904466114</v>
      </c>
      <c r="V133" s="81">
        <v>700</v>
      </c>
      <c r="W133" s="109">
        <f t="shared" ref="W133:AA142" si="199">1000000*(W77*4/(3.142*(15.1/1000)^2*4186*(0.0038*(($I$4+$I$5)/2)^2-0.0624*($I$4+$I$5)/2+1000.7)*($I$4-$I$5))*(15.1/1000)/((-2.7093/1000000)*(($I$4+$I$5)/2)^3+(579.84/1000000)*(($I$4+$I$5)/2)^2-(45937/1000000)*($I$4+$I$5)/2+1.7283))</f>
        <v>644.90286978963798</v>
      </c>
      <c r="X133" s="103">
        <f t="shared" si="199"/>
        <v>1056.1452795105668</v>
      </c>
      <c r="Y133" s="103">
        <f t="shared" si="199"/>
        <v>1401.9627604122568</v>
      </c>
      <c r="Z133" s="103">
        <f t="shared" si="199"/>
        <v>1701.0481493002046</v>
      </c>
      <c r="AA133" s="104">
        <f t="shared" si="199"/>
        <v>2098.2709314170106</v>
      </c>
    </row>
    <row r="134" spans="1:27" ht="21" hidden="1" customHeight="1" x14ac:dyDescent="0.35">
      <c r="A134" s="83">
        <v>800</v>
      </c>
      <c r="B134" s="105">
        <f t="shared" si="196"/>
        <v>626.21003298414132</v>
      </c>
      <c r="C134" s="105">
        <f t="shared" si="196"/>
        <v>775.75272742811535</v>
      </c>
      <c r="D134" s="105">
        <f t="shared" si="196"/>
        <v>1004.7399782954507</v>
      </c>
      <c r="E134" s="105">
        <f t="shared" si="196"/>
        <v>1107.5505807256827</v>
      </c>
      <c r="F134" s="106">
        <f t="shared" si="196"/>
        <v>1294.4789487806502</v>
      </c>
      <c r="G134" s="71"/>
      <c r="H134" s="83">
        <v>800</v>
      </c>
      <c r="I134" s="105">
        <f t="shared" si="197"/>
        <v>691.63496180337984</v>
      </c>
      <c r="J134" s="105">
        <f t="shared" si="197"/>
        <v>915.94900346934094</v>
      </c>
      <c r="K134" s="105">
        <f t="shared" si="197"/>
        <v>1215.0343923572891</v>
      </c>
      <c r="L134" s="105">
        <f t="shared" si="197"/>
        <v>1317.8449947875213</v>
      </c>
      <c r="M134" s="106">
        <f t="shared" si="197"/>
        <v>1579.5447100644758</v>
      </c>
      <c r="O134" s="83">
        <v>800</v>
      </c>
      <c r="P134" s="110">
        <f t="shared" si="198"/>
        <v>761.73309982399269</v>
      </c>
      <c r="Q134" s="105">
        <f t="shared" si="198"/>
        <v>1130.9166267325536</v>
      </c>
      <c r="R134" s="105">
        <f t="shared" si="198"/>
        <v>1355.2306683985148</v>
      </c>
      <c r="S134" s="105">
        <f t="shared" si="198"/>
        <v>1574.8715008631016</v>
      </c>
      <c r="T134" s="106">
        <f t="shared" si="198"/>
        <v>1845.9176345428045</v>
      </c>
      <c r="V134" s="83">
        <v>800</v>
      </c>
      <c r="W134" s="110">
        <f t="shared" si="199"/>
        <v>789.7723550322379</v>
      </c>
      <c r="X134" s="105">
        <f t="shared" si="199"/>
        <v>1285.132530377902</v>
      </c>
      <c r="Y134" s="105">
        <f t="shared" si="199"/>
        <v>1705.7213585015791</v>
      </c>
      <c r="Z134" s="105">
        <f t="shared" si="199"/>
        <v>2074.9048854101402</v>
      </c>
      <c r="AA134" s="106">
        <f t="shared" si="199"/>
        <v>2556.245433151681</v>
      </c>
    </row>
    <row r="135" spans="1:27" ht="21" hidden="1" customHeight="1" x14ac:dyDescent="0.35">
      <c r="A135" s="83">
        <v>900</v>
      </c>
      <c r="B135" s="105">
        <f t="shared" si="196"/>
        <v>738.36705381712181</v>
      </c>
      <c r="C135" s="105">
        <f t="shared" si="196"/>
        <v>915.94900346934094</v>
      </c>
      <c r="D135" s="105">
        <f t="shared" si="196"/>
        <v>1182.3219279476698</v>
      </c>
      <c r="E135" s="105">
        <f t="shared" si="196"/>
        <v>1303.8253671833986</v>
      </c>
      <c r="F135" s="106">
        <f t="shared" si="196"/>
        <v>1528.1394088493601</v>
      </c>
      <c r="G135" s="71"/>
      <c r="H135" s="83">
        <v>900</v>
      </c>
      <c r="I135" s="105">
        <f t="shared" si="197"/>
        <v>813.13840103910877</v>
      </c>
      <c r="J135" s="105">
        <f t="shared" si="197"/>
        <v>1079.5113255174376</v>
      </c>
      <c r="K135" s="105">
        <f t="shared" si="197"/>
        <v>1430.0020156205017</v>
      </c>
      <c r="L135" s="105">
        <f t="shared" si="197"/>
        <v>1551.5054548562307</v>
      </c>
      <c r="M135" s="106">
        <f t="shared" si="197"/>
        <v>1864.6104713483012</v>
      </c>
      <c r="O135" s="83">
        <v>900</v>
      </c>
      <c r="P135" s="110">
        <f t="shared" si="198"/>
        <v>901.9293758652185</v>
      </c>
      <c r="Q135" s="105">
        <f t="shared" si="198"/>
        <v>1331.8646223916439</v>
      </c>
      <c r="R135" s="105">
        <f t="shared" si="198"/>
        <v>1593.5643376685982</v>
      </c>
      <c r="S135" s="105">
        <f t="shared" si="198"/>
        <v>1855.2640529455527</v>
      </c>
      <c r="T135" s="106">
        <f t="shared" si="198"/>
        <v>2177.7154878403721</v>
      </c>
      <c r="V135" s="83">
        <v>900</v>
      </c>
      <c r="W135" s="110">
        <f t="shared" si="199"/>
        <v>929.9686310734636</v>
      </c>
      <c r="X135" s="105">
        <f t="shared" si="199"/>
        <v>1518.7929904466114</v>
      </c>
      <c r="Y135" s="105">
        <f t="shared" si="199"/>
        <v>2009.4799565909013</v>
      </c>
      <c r="Z135" s="105">
        <f t="shared" si="199"/>
        <v>2444.0884123187006</v>
      </c>
      <c r="AA135" s="106">
        <f t="shared" si="199"/>
        <v>3014.2199348863519</v>
      </c>
    </row>
    <row r="136" spans="1:27" ht="21" hidden="1" customHeight="1" x14ac:dyDescent="0.35">
      <c r="A136" s="84">
        <v>1000</v>
      </c>
      <c r="B136" s="107">
        <f t="shared" si="196"/>
        <v>850.52407465010231</v>
      </c>
      <c r="C136" s="107">
        <f t="shared" si="196"/>
        <v>1056.1452795105668</v>
      </c>
      <c r="D136" s="107">
        <f t="shared" si="196"/>
        <v>1359.9038775998888</v>
      </c>
      <c r="E136" s="107">
        <f t="shared" si="196"/>
        <v>1500.1001536411145</v>
      </c>
      <c r="F136" s="108">
        <f t="shared" si="196"/>
        <v>1761.799868918069</v>
      </c>
      <c r="G136" s="71"/>
      <c r="H136" s="84">
        <v>1000</v>
      </c>
      <c r="I136" s="107">
        <f t="shared" si="197"/>
        <v>934.64184027483782</v>
      </c>
      <c r="J136" s="107">
        <f t="shared" si="197"/>
        <v>1243.0736475655342</v>
      </c>
      <c r="K136" s="107">
        <f t="shared" si="197"/>
        <v>1649.6428480850886</v>
      </c>
      <c r="L136" s="107">
        <f t="shared" si="197"/>
        <v>1789.8391241263141</v>
      </c>
      <c r="M136" s="108">
        <f t="shared" si="197"/>
        <v>2145.0030234307524</v>
      </c>
      <c r="O136" s="84">
        <v>1000</v>
      </c>
      <c r="P136" s="111">
        <f t="shared" si="198"/>
        <v>1037.4524427050701</v>
      </c>
      <c r="Q136" s="107">
        <f t="shared" si="198"/>
        <v>1532.8126180507338</v>
      </c>
      <c r="R136" s="107">
        <f t="shared" si="198"/>
        <v>1836.5712161400563</v>
      </c>
      <c r="S136" s="107">
        <f t="shared" si="198"/>
        <v>2135.6566050280044</v>
      </c>
      <c r="T136" s="108">
        <f t="shared" si="198"/>
        <v>2509.5133411379393</v>
      </c>
      <c r="V136" s="84">
        <v>1000</v>
      </c>
      <c r="W136" s="111">
        <f t="shared" si="199"/>
        <v>1070.1649071146894</v>
      </c>
      <c r="X136" s="107">
        <f t="shared" si="199"/>
        <v>1747.7802413139464</v>
      </c>
      <c r="Y136" s="107">
        <f t="shared" si="199"/>
        <v>2317.9117638815978</v>
      </c>
      <c r="Z136" s="107">
        <f t="shared" si="199"/>
        <v>2813.271939227262</v>
      </c>
      <c r="AA136" s="108">
        <f t="shared" si="199"/>
        <v>3467.5212274196483</v>
      </c>
    </row>
    <row r="137" spans="1:27" ht="21" hidden="1" customHeight="1" x14ac:dyDescent="0.35">
      <c r="A137" s="81">
        <v>1100</v>
      </c>
      <c r="B137" s="103">
        <f t="shared" si="196"/>
        <v>962.68109548308291</v>
      </c>
      <c r="C137" s="103">
        <f t="shared" si="196"/>
        <v>1191.668346350418</v>
      </c>
      <c r="D137" s="103">
        <f t="shared" si="196"/>
        <v>1542.159036453482</v>
      </c>
      <c r="E137" s="103">
        <f t="shared" si="196"/>
        <v>1696.3749400988304</v>
      </c>
      <c r="F137" s="104">
        <f t="shared" si="196"/>
        <v>1990.7871197854042</v>
      </c>
      <c r="G137" s="71"/>
      <c r="H137" s="81">
        <v>1100</v>
      </c>
      <c r="I137" s="103">
        <f t="shared" si="197"/>
        <v>1060.8184887119407</v>
      </c>
      <c r="J137" s="103">
        <f t="shared" si="197"/>
        <v>1406.635969613631</v>
      </c>
      <c r="K137" s="103">
        <f t="shared" si="197"/>
        <v>1864.6104713483012</v>
      </c>
      <c r="L137" s="103">
        <f t="shared" si="197"/>
        <v>2023.4995841950238</v>
      </c>
      <c r="M137" s="104">
        <f t="shared" si="197"/>
        <v>2430.0687847145782</v>
      </c>
      <c r="O137" s="81">
        <v>1100</v>
      </c>
      <c r="P137" s="109">
        <f t="shared" si="198"/>
        <v>1172.9755095449211</v>
      </c>
      <c r="Q137" s="103">
        <f t="shared" si="198"/>
        <v>1733.7606137098242</v>
      </c>
      <c r="R137" s="103">
        <f t="shared" si="198"/>
        <v>2079.5780946115137</v>
      </c>
      <c r="S137" s="103">
        <f t="shared" si="198"/>
        <v>2416.0491571104558</v>
      </c>
      <c r="T137" s="104">
        <f t="shared" si="198"/>
        <v>2836.6379852341324</v>
      </c>
      <c r="V137" s="81">
        <v>1100</v>
      </c>
      <c r="W137" s="109">
        <f t="shared" si="199"/>
        <v>1210.3611831559149</v>
      </c>
      <c r="X137" s="103">
        <f t="shared" si="199"/>
        <v>1976.7674921812818</v>
      </c>
      <c r="Y137" s="103">
        <f t="shared" si="199"/>
        <v>2621.6703619709197</v>
      </c>
      <c r="Z137" s="103">
        <f t="shared" si="199"/>
        <v>3182.4554661358229</v>
      </c>
      <c r="AA137" s="104">
        <f t="shared" si="199"/>
        <v>3925.4957291543187</v>
      </c>
    </row>
    <row r="138" spans="1:27" ht="21" hidden="1" customHeight="1" x14ac:dyDescent="0.35">
      <c r="A138" s="83">
        <v>1200</v>
      </c>
      <c r="B138" s="105">
        <f t="shared" si="196"/>
        <v>1074.8381163160634</v>
      </c>
      <c r="C138" s="105">
        <f t="shared" si="196"/>
        <v>1331.8646223916439</v>
      </c>
      <c r="D138" s="105">
        <f t="shared" si="196"/>
        <v>1719.7409861057015</v>
      </c>
      <c r="E138" s="105">
        <f t="shared" si="196"/>
        <v>1897.3229357579207</v>
      </c>
      <c r="F138" s="106">
        <f t="shared" si="196"/>
        <v>2224.4475798541139</v>
      </c>
      <c r="G138" s="71"/>
      <c r="H138" s="83">
        <v>1200</v>
      </c>
      <c r="I138" s="105">
        <f t="shared" si="197"/>
        <v>1182.3219279476698</v>
      </c>
      <c r="J138" s="105">
        <f t="shared" si="197"/>
        <v>1570.1982916617274</v>
      </c>
      <c r="K138" s="105">
        <f t="shared" si="197"/>
        <v>2079.5780946115137</v>
      </c>
      <c r="L138" s="105">
        <f t="shared" si="197"/>
        <v>2257.1600442637332</v>
      </c>
      <c r="M138" s="106">
        <f t="shared" si="197"/>
        <v>2710.4613367970296</v>
      </c>
      <c r="O138" s="83">
        <v>1200</v>
      </c>
      <c r="P138" s="110">
        <f t="shared" si="198"/>
        <v>1308.4985763847731</v>
      </c>
      <c r="Q138" s="105">
        <f t="shared" si="198"/>
        <v>1934.7086093689138</v>
      </c>
      <c r="R138" s="105">
        <f t="shared" si="198"/>
        <v>2317.9117638815978</v>
      </c>
      <c r="S138" s="105">
        <f t="shared" si="198"/>
        <v>2696.4417091929072</v>
      </c>
      <c r="T138" s="106">
        <f t="shared" si="198"/>
        <v>3168.4358385317</v>
      </c>
      <c r="V138" s="83">
        <v>1200</v>
      </c>
      <c r="W138" s="110">
        <f t="shared" si="199"/>
        <v>1350.5574591971404</v>
      </c>
      <c r="X138" s="105">
        <f t="shared" si="199"/>
        <v>2205.7547430486175</v>
      </c>
      <c r="Y138" s="105">
        <f t="shared" si="199"/>
        <v>2925.4289600602419</v>
      </c>
      <c r="Z138" s="105">
        <f t="shared" si="199"/>
        <v>3556.3122022457574</v>
      </c>
      <c r="AA138" s="106">
        <f t="shared" si="199"/>
        <v>4378.7970216876156</v>
      </c>
    </row>
    <row r="139" spans="1:27" ht="21" hidden="1" customHeight="1" x14ac:dyDescent="0.35">
      <c r="A139" s="83">
        <v>1300</v>
      </c>
      <c r="B139" s="105">
        <f t="shared" si="196"/>
        <v>1186.995137149044</v>
      </c>
      <c r="C139" s="105">
        <f t="shared" si="196"/>
        <v>1472.0608984328692</v>
      </c>
      <c r="D139" s="105">
        <f t="shared" si="196"/>
        <v>1897.3229357579207</v>
      </c>
      <c r="E139" s="105">
        <f t="shared" si="196"/>
        <v>2093.5977222156366</v>
      </c>
      <c r="F139" s="106">
        <f t="shared" si="196"/>
        <v>2453.4348307214491</v>
      </c>
      <c r="G139" s="71"/>
      <c r="H139" s="83">
        <v>1300</v>
      </c>
      <c r="I139" s="105">
        <f t="shared" si="197"/>
        <v>1308.4985763847731</v>
      </c>
      <c r="J139" s="105">
        <f t="shared" si="197"/>
        <v>1738.4338229111981</v>
      </c>
      <c r="K139" s="105">
        <f t="shared" si="197"/>
        <v>2299.218927076101</v>
      </c>
      <c r="L139" s="105">
        <f t="shared" si="197"/>
        <v>2495.4937135338168</v>
      </c>
      <c r="M139" s="106">
        <f t="shared" si="197"/>
        <v>2990.8538888794806</v>
      </c>
      <c r="O139" s="83">
        <v>1300</v>
      </c>
      <c r="P139" s="110">
        <f t="shared" si="198"/>
        <v>1444.0216432246243</v>
      </c>
      <c r="Q139" s="105">
        <f t="shared" si="198"/>
        <v>2140.3298142293788</v>
      </c>
      <c r="R139" s="105">
        <f t="shared" si="198"/>
        <v>2560.9186423530555</v>
      </c>
      <c r="S139" s="105">
        <f t="shared" si="198"/>
        <v>2976.8342612753586</v>
      </c>
      <c r="T139" s="106">
        <f t="shared" si="198"/>
        <v>3495.5604826278927</v>
      </c>
      <c r="V139" s="83">
        <v>1300</v>
      </c>
      <c r="W139" s="110">
        <f t="shared" si="199"/>
        <v>1490.7537352383661</v>
      </c>
      <c r="X139" s="105">
        <f t="shared" si="199"/>
        <v>2434.7419939159522</v>
      </c>
      <c r="Y139" s="105">
        <f t="shared" si="199"/>
        <v>3229.1875581495647</v>
      </c>
      <c r="Z139" s="105">
        <f t="shared" si="199"/>
        <v>3925.4957291543187</v>
      </c>
      <c r="AA139" s="106">
        <f t="shared" si="199"/>
        <v>4836.7715234222851</v>
      </c>
    </row>
    <row r="140" spans="1:27" ht="21" hidden="1" customHeight="1" x14ac:dyDescent="0.35">
      <c r="A140" s="84">
        <v>1400</v>
      </c>
      <c r="B140" s="107">
        <f t="shared" si="196"/>
        <v>1299.1521579820244</v>
      </c>
      <c r="C140" s="107">
        <f t="shared" si="196"/>
        <v>1607.5839652727211</v>
      </c>
      <c r="D140" s="107">
        <f t="shared" si="196"/>
        <v>2079.5780946115137</v>
      </c>
      <c r="E140" s="107">
        <f t="shared" si="196"/>
        <v>2289.8725086733525</v>
      </c>
      <c r="F140" s="108">
        <f t="shared" si="196"/>
        <v>2687.0952907901583</v>
      </c>
      <c r="G140" s="71"/>
      <c r="H140" s="84">
        <v>1400</v>
      </c>
      <c r="I140" s="107">
        <f t="shared" si="197"/>
        <v>1430.0020156205017</v>
      </c>
      <c r="J140" s="107">
        <f t="shared" si="197"/>
        <v>1901.9961449592945</v>
      </c>
      <c r="K140" s="107">
        <f t="shared" si="197"/>
        <v>2514.1865503393133</v>
      </c>
      <c r="L140" s="107">
        <f t="shared" si="197"/>
        <v>2729.1541736025265</v>
      </c>
      <c r="M140" s="108">
        <f t="shared" si="197"/>
        <v>3275.9196501633064</v>
      </c>
      <c r="O140" s="84">
        <v>1400</v>
      </c>
      <c r="P140" s="111">
        <f t="shared" si="198"/>
        <v>1584.21791926585</v>
      </c>
      <c r="Q140" s="107">
        <f t="shared" si="198"/>
        <v>2341.2778098884683</v>
      </c>
      <c r="R140" s="107">
        <f t="shared" si="198"/>
        <v>2803.9255208245136</v>
      </c>
      <c r="S140" s="107">
        <f t="shared" si="198"/>
        <v>3257.2268133578091</v>
      </c>
      <c r="T140" s="108">
        <f t="shared" si="198"/>
        <v>3827.3583359254603</v>
      </c>
      <c r="V140" s="84">
        <v>1400</v>
      </c>
      <c r="W140" s="111">
        <f t="shared" si="199"/>
        <v>1630.950011279592</v>
      </c>
      <c r="X140" s="107">
        <f t="shared" si="199"/>
        <v>2668.4024539846623</v>
      </c>
      <c r="Y140" s="107">
        <f t="shared" si="199"/>
        <v>3532.9461562388869</v>
      </c>
      <c r="Z140" s="107">
        <f t="shared" si="199"/>
        <v>4294.6792560628792</v>
      </c>
      <c r="AA140" s="108">
        <f t="shared" si="199"/>
        <v>5294.7460251569555</v>
      </c>
    </row>
    <row r="141" spans="1:27" ht="21" hidden="1" customHeight="1" x14ac:dyDescent="0.35">
      <c r="A141" s="81">
        <v>1500</v>
      </c>
      <c r="B141" s="103">
        <f t="shared" si="196"/>
        <v>1411.309178815005</v>
      </c>
      <c r="C141" s="103">
        <f t="shared" si="196"/>
        <v>1747.7802413139464</v>
      </c>
      <c r="D141" s="103">
        <f t="shared" si="196"/>
        <v>2257.1600442637332</v>
      </c>
      <c r="E141" s="103">
        <f t="shared" si="196"/>
        <v>2486.1472951310684</v>
      </c>
      <c r="F141" s="104">
        <f t="shared" si="196"/>
        <v>2916.0825416574939</v>
      </c>
      <c r="G141" s="71"/>
      <c r="H141" s="81">
        <v>1500</v>
      </c>
      <c r="I141" s="103">
        <f t="shared" si="197"/>
        <v>1551.5054548562307</v>
      </c>
      <c r="J141" s="103">
        <f t="shared" si="197"/>
        <v>2065.5584670073913</v>
      </c>
      <c r="K141" s="103">
        <f t="shared" si="197"/>
        <v>2729.1541736025265</v>
      </c>
      <c r="L141" s="103">
        <f t="shared" si="197"/>
        <v>2967.4878428726097</v>
      </c>
      <c r="M141" s="104">
        <f t="shared" si="197"/>
        <v>3556.3122022457574</v>
      </c>
      <c r="O141" s="81">
        <v>1500</v>
      </c>
      <c r="P141" s="109">
        <f t="shared" si="198"/>
        <v>1719.7409861057015</v>
      </c>
      <c r="Q141" s="103">
        <f t="shared" si="198"/>
        <v>2542.2258055475586</v>
      </c>
      <c r="R141" s="103">
        <f t="shared" si="198"/>
        <v>3046.9323992959708</v>
      </c>
      <c r="S141" s="103">
        <f t="shared" si="198"/>
        <v>3537.6193654402605</v>
      </c>
      <c r="T141" s="104">
        <f t="shared" si="198"/>
        <v>4159.1561892230275</v>
      </c>
      <c r="V141" s="81">
        <v>1500</v>
      </c>
      <c r="W141" s="109">
        <f t="shared" si="199"/>
        <v>1771.1462873208177</v>
      </c>
      <c r="X141" s="103">
        <f t="shared" si="199"/>
        <v>2897.3897048519966</v>
      </c>
      <c r="Y141" s="103">
        <f t="shared" si="199"/>
        <v>3841.3779635295832</v>
      </c>
      <c r="Z141" s="103">
        <f t="shared" si="199"/>
        <v>4663.8627829714396</v>
      </c>
      <c r="AA141" s="104">
        <f t="shared" si="199"/>
        <v>5748.0473176902524</v>
      </c>
    </row>
    <row r="142" spans="1:27" ht="21" hidden="1" customHeight="1" x14ac:dyDescent="0.35">
      <c r="A142" s="83">
        <v>1600</v>
      </c>
      <c r="B142" s="105">
        <f t="shared" si="196"/>
        <v>1523.4661996479854</v>
      </c>
      <c r="C142" s="105">
        <f t="shared" si="196"/>
        <v>1887.9765173551721</v>
      </c>
      <c r="D142" s="105">
        <f t="shared" si="196"/>
        <v>2434.7419939159522</v>
      </c>
      <c r="E142" s="105">
        <f t="shared" si="196"/>
        <v>2687.0952907901583</v>
      </c>
      <c r="F142" s="106">
        <f t="shared" si="196"/>
        <v>3149.7430017262031</v>
      </c>
      <c r="G142" s="71"/>
      <c r="H142" s="83">
        <v>1600</v>
      </c>
      <c r="I142" s="105">
        <f t="shared" si="197"/>
        <v>1677.6821032933337</v>
      </c>
      <c r="J142" s="105">
        <f t="shared" si="197"/>
        <v>2229.1207890554883</v>
      </c>
      <c r="K142" s="105">
        <f t="shared" si="197"/>
        <v>2948.7950060671133</v>
      </c>
      <c r="L142" s="105">
        <f t="shared" si="197"/>
        <v>3201.1483029413198</v>
      </c>
      <c r="M142" s="106">
        <f t="shared" si="197"/>
        <v>3841.3779635295832</v>
      </c>
      <c r="O142" s="83">
        <v>1600</v>
      </c>
      <c r="P142" s="110">
        <f t="shared" si="198"/>
        <v>1855.2640529455527</v>
      </c>
      <c r="Q142" s="105">
        <f t="shared" si="198"/>
        <v>2743.1738012066489</v>
      </c>
      <c r="R142" s="105">
        <f t="shared" si="198"/>
        <v>3285.2660685660544</v>
      </c>
      <c r="S142" s="105">
        <f t="shared" si="198"/>
        <v>3818.0119175227123</v>
      </c>
      <c r="T142" s="106">
        <f t="shared" si="198"/>
        <v>4486.2808333192215</v>
      </c>
      <c r="V142" s="83">
        <v>1600</v>
      </c>
      <c r="W142" s="110">
        <f t="shared" si="199"/>
        <v>1911.3425633620432</v>
      </c>
      <c r="X142" s="105">
        <f t="shared" si="199"/>
        <v>3126.3769557193318</v>
      </c>
      <c r="Y142" s="105">
        <f t="shared" si="199"/>
        <v>4145.1365616189059</v>
      </c>
      <c r="Z142" s="105">
        <f t="shared" si="199"/>
        <v>5037.7195190813754</v>
      </c>
      <c r="AA142" s="106">
        <f t="shared" si="199"/>
        <v>6206.0218194249228</v>
      </c>
    </row>
    <row r="143" spans="1:27" ht="21" hidden="1" customHeight="1" x14ac:dyDescent="0.35">
      <c r="A143" s="83">
        <v>1800</v>
      </c>
      <c r="B143" s="105">
        <f t="shared" ref="B143:F152" si="200">1000000*(B87*4/(3.142*(15.1/1000)^2*4186*(0.0038*(($I$4+$I$5)/2)^2-0.0624*($I$4+$I$5)/2+1000.7)*($I$4-$I$5))*(15.1/1000)/((-2.7093/1000000)*(($I$4+$I$5)/2)^3+(579.84/1000000)*(($I$4+$I$5)/2)^2-(45937/1000000)*($I$4+$I$5)/2+1.7283))</f>
        <v>1747.7802413139464</v>
      </c>
      <c r="C143" s="105">
        <f t="shared" si="200"/>
        <v>2163.6958602362497</v>
      </c>
      <c r="D143" s="105">
        <f t="shared" si="200"/>
        <v>2794.5791024217647</v>
      </c>
      <c r="E143" s="105">
        <f t="shared" si="200"/>
        <v>3079.6448637055905</v>
      </c>
      <c r="F143" s="106">
        <f t="shared" si="200"/>
        <v>3612.390712662248</v>
      </c>
      <c r="G143" s="71"/>
      <c r="H143" s="83">
        <v>1800</v>
      </c>
      <c r="I143" s="105">
        <f t="shared" ref="I143:M152" si="201">1000000*(I87*4/(3.142*(15.1/1000)^2*4186*(0.0038*(($I$4+$I$5)/2)^2-0.0624*($I$4+$I$5)/2+1000.7)*($I$4-$I$5))*(15.1/1000)/((-2.7093/1000000)*(($I$4+$I$5)/2)^3+(579.84/1000000)*(($I$4+$I$5)/2)^2-(45937/1000000)*($I$4+$I$5)/2+1.7283))</f>
        <v>1920.6889817647916</v>
      </c>
      <c r="J143" s="105">
        <f t="shared" si="201"/>
        <v>2556.245433151681</v>
      </c>
      <c r="K143" s="105">
        <f t="shared" si="201"/>
        <v>3383.4034617949123</v>
      </c>
      <c r="L143" s="105">
        <f t="shared" si="201"/>
        <v>3673.1424322801126</v>
      </c>
      <c r="M143" s="106">
        <f t="shared" si="201"/>
        <v>4402.1630676944851</v>
      </c>
      <c r="O143" s="83">
        <v>1800</v>
      </c>
      <c r="P143" s="110">
        <f t="shared" ref="P143:T152" si="202">1000000*(P87*4/(3.142*(15.1/1000)^2*4186*(0.0038*(($I$4+$I$5)/2)^2-0.0624*($I$4+$I$5)/2+1000.7)*($I$4-$I$5))*(15.1/1000)/((-2.7093/1000000)*(($I$4+$I$5)/2)^3+(579.84/1000000)*(($I$4+$I$5)/2)^2-(45937/1000000)*($I$4+$I$5)/2+1.7283))</f>
        <v>2126.3101866252559</v>
      </c>
      <c r="Q143" s="105">
        <f t="shared" si="202"/>
        <v>3145.0697925248287</v>
      </c>
      <c r="R143" s="105">
        <f t="shared" si="202"/>
        <v>3771.2798255089701</v>
      </c>
      <c r="S143" s="105">
        <f t="shared" si="202"/>
        <v>4383.4702308889891</v>
      </c>
      <c r="T143" s="106">
        <f t="shared" si="202"/>
        <v>5149.8765399143558</v>
      </c>
      <c r="V143" s="83">
        <v>1800</v>
      </c>
      <c r="W143" s="110">
        <f t="shared" ref="W143:AA152" si="203">1000000*(W87*4/(3.142*(15.1/1000)^2*4186*(0.0038*(($I$4+$I$5)/2)^2-0.0624*($I$4+$I$5)/2+1000.7)*($I$4-$I$5))*(15.1/1000)/((-2.7093/1000000)*(($I$4+$I$5)/2)^3+(579.84/1000000)*(($I$4+$I$5)/2)^2-(45937/1000000)*($I$4+$I$5)/2+1.7283))</f>
        <v>2196.4083246458686</v>
      </c>
      <c r="X143" s="105">
        <f t="shared" si="203"/>
        <v>3584.3514574540027</v>
      </c>
      <c r="Y143" s="105">
        <f t="shared" si="203"/>
        <v>4752.6537577975496</v>
      </c>
      <c r="Z143" s="105">
        <f t="shared" si="203"/>
        <v>5776.0865728984973</v>
      </c>
      <c r="AA143" s="106">
        <f t="shared" si="203"/>
        <v>7117.2976136928901</v>
      </c>
    </row>
    <row r="144" spans="1:27" ht="21" hidden="1" customHeight="1" x14ac:dyDescent="0.35">
      <c r="A144" s="84">
        <v>2000</v>
      </c>
      <c r="B144" s="107">
        <f t="shared" si="200"/>
        <v>1972.0942829799076</v>
      </c>
      <c r="C144" s="107">
        <f t="shared" si="200"/>
        <v>2444.0884123187006</v>
      </c>
      <c r="D144" s="107">
        <f t="shared" si="200"/>
        <v>3154.4162109275776</v>
      </c>
      <c r="E144" s="107">
        <f t="shared" si="200"/>
        <v>3476.8676458223963</v>
      </c>
      <c r="F144" s="108">
        <f t="shared" si="200"/>
        <v>4075.0384235982924</v>
      </c>
      <c r="G144" s="71"/>
      <c r="H144" s="84">
        <v>2000</v>
      </c>
      <c r="I144" s="107">
        <f t="shared" si="201"/>
        <v>2168.3690694376237</v>
      </c>
      <c r="J144" s="107">
        <f t="shared" si="201"/>
        <v>2883.3700772478746</v>
      </c>
      <c r="K144" s="107">
        <f t="shared" si="201"/>
        <v>3813.3387083213379</v>
      </c>
      <c r="L144" s="107">
        <f t="shared" si="201"/>
        <v>4140.4633524175315</v>
      </c>
      <c r="M144" s="108">
        <f t="shared" si="201"/>
        <v>4967.6213810607624</v>
      </c>
      <c r="O144" s="84">
        <v>2000</v>
      </c>
      <c r="P144" s="111">
        <f t="shared" si="202"/>
        <v>2402.0295295063329</v>
      </c>
      <c r="Q144" s="107">
        <f t="shared" si="202"/>
        <v>3551.6389930443834</v>
      </c>
      <c r="R144" s="107">
        <f t="shared" si="202"/>
        <v>4252.6203732505119</v>
      </c>
      <c r="S144" s="107">
        <f t="shared" si="202"/>
        <v>4944.2553350538919</v>
      </c>
      <c r="T144" s="108">
        <f t="shared" si="202"/>
        <v>5808.7990373081175</v>
      </c>
      <c r="V144" s="84">
        <v>2000</v>
      </c>
      <c r="W144" s="111">
        <f t="shared" si="203"/>
        <v>2476.80087672832</v>
      </c>
      <c r="X144" s="107">
        <f t="shared" si="203"/>
        <v>4046.9991683900475</v>
      </c>
      <c r="Y144" s="107">
        <f t="shared" si="203"/>
        <v>5364.8441631775695</v>
      </c>
      <c r="Z144" s="107">
        <f t="shared" si="203"/>
        <v>6519.1268359169935</v>
      </c>
      <c r="AA144" s="108">
        <f t="shared" si="203"/>
        <v>8033.24661716223</v>
      </c>
    </row>
    <row r="145" spans="1:27" ht="21" hidden="1" customHeight="1" x14ac:dyDescent="0.35">
      <c r="A145" s="81">
        <v>2200</v>
      </c>
      <c r="B145" s="103">
        <f t="shared" si="200"/>
        <v>2196.4083246458686</v>
      </c>
      <c r="C145" s="103">
        <f t="shared" si="200"/>
        <v>2719.8077551997776</v>
      </c>
      <c r="D145" s="103">
        <f t="shared" si="200"/>
        <v>3509.5801102320156</v>
      </c>
      <c r="E145" s="103">
        <f t="shared" si="200"/>
        <v>3869.4172187378276</v>
      </c>
      <c r="F145" s="104">
        <f t="shared" si="200"/>
        <v>4537.6861345343368</v>
      </c>
      <c r="G145" s="71"/>
      <c r="H145" s="81">
        <v>2200</v>
      </c>
      <c r="I145" s="103">
        <f t="shared" si="201"/>
        <v>2416.0491571104558</v>
      </c>
      <c r="J145" s="103">
        <f t="shared" si="201"/>
        <v>3210.4947213440673</v>
      </c>
      <c r="K145" s="103">
        <f t="shared" si="201"/>
        <v>4247.9471640491374</v>
      </c>
      <c r="L145" s="103">
        <f t="shared" si="201"/>
        <v>4612.4574817563243</v>
      </c>
      <c r="M145" s="104">
        <f t="shared" si="201"/>
        <v>5533.0796944270387</v>
      </c>
      <c r="O145" s="81">
        <v>2200</v>
      </c>
      <c r="P145" s="109">
        <f t="shared" si="202"/>
        <v>2673.0756631860354</v>
      </c>
      <c r="Q145" s="103">
        <f t="shared" si="202"/>
        <v>3953.5349843625636</v>
      </c>
      <c r="R145" s="103">
        <f t="shared" si="202"/>
        <v>4738.6341301934272</v>
      </c>
      <c r="S145" s="103">
        <f t="shared" si="202"/>
        <v>5505.0404392187938</v>
      </c>
      <c r="T145" s="104">
        <f t="shared" si="202"/>
        <v>6467.7215347018773</v>
      </c>
      <c r="V145" s="81">
        <v>2200</v>
      </c>
      <c r="W145" s="109">
        <f t="shared" si="203"/>
        <v>2757.1934288107714</v>
      </c>
      <c r="X145" s="103">
        <f t="shared" si="203"/>
        <v>4504.9736701247175</v>
      </c>
      <c r="Y145" s="103">
        <f t="shared" si="203"/>
        <v>5972.3613593562131</v>
      </c>
      <c r="Z145" s="103">
        <f t="shared" si="203"/>
        <v>7257.4938897341144</v>
      </c>
      <c r="AA145" s="104">
        <f t="shared" si="203"/>
        <v>8944.5224114301964</v>
      </c>
    </row>
    <row r="146" spans="1:27" ht="21" hidden="1" customHeight="1" x14ac:dyDescent="0.35">
      <c r="A146" s="83">
        <v>2400</v>
      </c>
      <c r="B146" s="105">
        <f t="shared" si="200"/>
        <v>2420.7223663118298</v>
      </c>
      <c r="C146" s="105">
        <f t="shared" si="200"/>
        <v>2995.527098080855</v>
      </c>
      <c r="D146" s="105">
        <f t="shared" si="200"/>
        <v>3869.4172187378276</v>
      </c>
      <c r="E146" s="105">
        <f t="shared" si="200"/>
        <v>4261.9667916532599</v>
      </c>
      <c r="F146" s="106">
        <f t="shared" si="200"/>
        <v>5000.3338454703817</v>
      </c>
      <c r="G146" s="71"/>
      <c r="H146" s="83">
        <v>2400</v>
      </c>
      <c r="I146" s="105">
        <f t="shared" si="201"/>
        <v>2663.7292447832879</v>
      </c>
      <c r="J146" s="105">
        <f t="shared" si="201"/>
        <v>3537.6193654402605</v>
      </c>
      <c r="K146" s="105">
        <f t="shared" si="201"/>
        <v>4682.5556197769365</v>
      </c>
      <c r="L146" s="105">
        <f t="shared" si="201"/>
        <v>5084.4516110951172</v>
      </c>
      <c r="M146" s="106">
        <f t="shared" si="201"/>
        <v>6098.5380077933169</v>
      </c>
      <c r="O146" s="83">
        <v>2400</v>
      </c>
      <c r="P146" s="110">
        <f t="shared" si="202"/>
        <v>2944.1217968657384</v>
      </c>
      <c r="Q146" s="105">
        <f t="shared" si="202"/>
        <v>4355.4309756807443</v>
      </c>
      <c r="R146" s="105">
        <f t="shared" si="202"/>
        <v>5219.9746779349689</v>
      </c>
      <c r="S146" s="105">
        <f t="shared" si="202"/>
        <v>6065.8255433836966</v>
      </c>
      <c r="T146" s="106">
        <f t="shared" si="202"/>
        <v>7126.6440320956381</v>
      </c>
      <c r="V146" s="83">
        <v>2400</v>
      </c>
      <c r="W146" s="110">
        <f t="shared" si="203"/>
        <v>3037.5859808932228</v>
      </c>
      <c r="X146" s="105">
        <f t="shared" si="203"/>
        <v>4962.9481718593888</v>
      </c>
      <c r="Y146" s="105">
        <f t="shared" si="203"/>
        <v>6579.8785555348568</v>
      </c>
      <c r="Z146" s="105">
        <f t="shared" si="203"/>
        <v>7995.8609435512381</v>
      </c>
      <c r="AA146" s="106">
        <f t="shared" si="203"/>
        <v>9855.7982056981637</v>
      </c>
    </row>
    <row r="147" spans="1:27" ht="21" hidden="1" customHeight="1" x14ac:dyDescent="0.35">
      <c r="A147" s="83">
        <v>2500</v>
      </c>
      <c r="B147" s="105">
        <f t="shared" si="200"/>
        <v>2532.8793871448102</v>
      </c>
      <c r="C147" s="105">
        <f t="shared" si="200"/>
        <v>3135.7233741220812</v>
      </c>
      <c r="D147" s="105">
        <f t="shared" si="200"/>
        <v>4046.9991683900475</v>
      </c>
      <c r="E147" s="105">
        <f t="shared" si="200"/>
        <v>4462.9147873123502</v>
      </c>
      <c r="F147" s="106">
        <f t="shared" si="200"/>
        <v>5233.9943055390922</v>
      </c>
      <c r="G147" s="71"/>
      <c r="H147" s="83">
        <v>2500</v>
      </c>
      <c r="I147" s="105">
        <f t="shared" si="201"/>
        <v>2785.2326840190162</v>
      </c>
      <c r="J147" s="105">
        <f t="shared" si="201"/>
        <v>3701.1816874883575</v>
      </c>
      <c r="K147" s="105">
        <f t="shared" si="201"/>
        <v>4897.5232430401493</v>
      </c>
      <c r="L147" s="105">
        <f t="shared" si="201"/>
        <v>5318.1120711638268</v>
      </c>
      <c r="M147" s="106">
        <f t="shared" si="201"/>
        <v>6378.9305598757674</v>
      </c>
      <c r="O147" s="83">
        <v>2500</v>
      </c>
      <c r="P147" s="110">
        <f t="shared" si="202"/>
        <v>3084.3180729069641</v>
      </c>
      <c r="Q147" s="105">
        <f t="shared" si="202"/>
        <v>4556.3789713398337</v>
      </c>
      <c r="R147" s="105">
        <f t="shared" si="202"/>
        <v>5462.9815564064265</v>
      </c>
      <c r="S147" s="105">
        <f t="shared" si="202"/>
        <v>6346.218095466148</v>
      </c>
      <c r="T147" s="106">
        <f t="shared" si="202"/>
        <v>7458.4418853932048</v>
      </c>
      <c r="V147" s="83">
        <v>2500</v>
      </c>
      <c r="W147" s="110">
        <f t="shared" si="203"/>
        <v>3177.782256934448</v>
      </c>
      <c r="X147" s="105">
        <f t="shared" si="203"/>
        <v>5196.6086319280976</v>
      </c>
      <c r="Y147" s="105">
        <f t="shared" si="203"/>
        <v>6888.310362825554</v>
      </c>
      <c r="Z147" s="105">
        <f t="shared" si="203"/>
        <v>8369.7176796611711</v>
      </c>
      <c r="AA147" s="106">
        <f t="shared" si="203"/>
        <v>10313.772707432836</v>
      </c>
    </row>
    <row r="148" spans="1:27" ht="21" hidden="1" customHeight="1" x14ac:dyDescent="0.35">
      <c r="A148" s="84">
        <v>2600</v>
      </c>
      <c r="B148" s="107">
        <f t="shared" si="200"/>
        <v>2645.036407977791</v>
      </c>
      <c r="C148" s="107">
        <f t="shared" si="200"/>
        <v>3275.9196501633064</v>
      </c>
      <c r="D148" s="107">
        <f t="shared" si="200"/>
        <v>4229.2543272436415</v>
      </c>
      <c r="E148" s="107">
        <f t="shared" si="200"/>
        <v>4659.1895737700661</v>
      </c>
      <c r="F148" s="108">
        <f t="shared" si="200"/>
        <v>5462.9815564064265</v>
      </c>
      <c r="G148" s="71"/>
      <c r="H148" s="84">
        <v>2600</v>
      </c>
      <c r="I148" s="107">
        <f t="shared" si="201"/>
        <v>2911.4093324561195</v>
      </c>
      <c r="J148" s="107">
        <f t="shared" si="201"/>
        <v>3864.7440095364545</v>
      </c>
      <c r="K148" s="107">
        <f t="shared" si="201"/>
        <v>5117.1640755047365</v>
      </c>
      <c r="L148" s="107">
        <f t="shared" si="201"/>
        <v>5551.7725312325365</v>
      </c>
      <c r="M148" s="108">
        <f t="shared" si="201"/>
        <v>6663.9963211595923</v>
      </c>
      <c r="O148" s="84">
        <v>2600</v>
      </c>
      <c r="P148" s="111">
        <f t="shared" si="202"/>
        <v>3219.8411397468162</v>
      </c>
      <c r="Q148" s="107">
        <f t="shared" si="202"/>
        <v>4762.0001762002985</v>
      </c>
      <c r="R148" s="107">
        <f t="shared" si="202"/>
        <v>5701.3152256765097</v>
      </c>
      <c r="S148" s="107">
        <f t="shared" si="202"/>
        <v>6626.6106475485994</v>
      </c>
      <c r="T148" s="108">
        <f t="shared" si="202"/>
        <v>7785.5665294893979</v>
      </c>
      <c r="V148" s="84">
        <v>2600</v>
      </c>
      <c r="W148" s="111">
        <f t="shared" si="203"/>
        <v>3317.9785329756737</v>
      </c>
      <c r="X148" s="107">
        <f t="shared" si="203"/>
        <v>5425.5958827954328</v>
      </c>
      <c r="Y148" s="107">
        <f t="shared" si="203"/>
        <v>7192.0689609148767</v>
      </c>
      <c r="Z148" s="107">
        <f t="shared" si="203"/>
        <v>8738.9012065697316</v>
      </c>
      <c r="AA148" s="108">
        <f t="shared" si="203"/>
        <v>10771.747209167506</v>
      </c>
    </row>
    <row r="149" spans="1:27" ht="21" hidden="1" customHeight="1" x14ac:dyDescent="0.35">
      <c r="A149" s="81">
        <v>2700</v>
      </c>
      <c r="B149" s="103">
        <f t="shared" si="200"/>
        <v>2757.1934288107714</v>
      </c>
      <c r="C149" s="103">
        <f t="shared" si="200"/>
        <v>3411.4427170031581</v>
      </c>
      <c r="D149" s="103">
        <f t="shared" si="200"/>
        <v>4406.8362768958605</v>
      </c>
      <c r="E149" s="103">
        <f t="shared" si="200"/>
        <v>4855.4643602277829</v>
      </c>
      <c r="F149" s="104">
        <f t="shared" si="200"/>
        <v>5696.6420164751353</v>
      </c>
      <c r="G149" s="71"/>
      <c r="H149" s="81">
        <v>2700</v>
      </c>
      <c r="I149" s="103">
        <f t="shared" si="201"/>
        <v>3032.9127716918483</v>
      </c>
      <c r="J149" s="103">
        <f t="shared" si="201"/>
        <v>4028.3063315845502</v>
      </c>
      <c r="K149" s="103">
        <f t="shared" si="201"/>
        <v>5332.1316987679493</v>
      </c>
      <c r="L149" s="103">
        <f t="shared" si="201"/>
        <v>5790.1062005026197</v>
      </c>
      <c r="M149" s="104">
        <f t="shared" si="201"/>
        <v>6944.3888732420446</v>
      </c>
      <c r="O149" s="81">
        <v>2700</v>
      </c>
      <c r="P149" s="109">
        <f t="shared" si="202"/>
        <v>3355.3642065866675</v>
      </c>
      <c r="Q149" s="103">
        <f t="shared" si="202"/>
        <v>4962.9481718593888</v>
      </c>
      <c r="R149" s="103">
        <f t="shared" si="202"/>
        <v>5944.3221041479683</v>
      </c>
      <c r="S149" s="103">
        <f t="shared" si="202"/>
        <v>6911.6764088324244</v>
      </c>
      <c r="T149" s="104">
        <f t="shared" si="202"/>
        <v>8117.3643827869655</v>
      </c>
      <c r="V149" s="81">
        <v>2700</v>
      </c>
      <c r="W149" s="109">
        <f t="shared" si="203"/>
        <v>3462.8480182182734</v>
      </c>
      <c r="X149" s="103">
        <f t="shared" si="203"/>
        <v>5654.5831336627689</v>
      </c>
      <c r="Y149" s="103">
        <f t="shared" si="203"/>
        <v>7495.8275590041985</v>
      </c>
      <c r="Z149" s="103">
        <f t="shared" si="203"/>
        <v>9108.084733478292</v>
      </c>
      <c r="AA149" s="104">
        <f t="shared" si="203"/>
        <v>11225.0485017008</v>
      </c>
    </row>
    <row r="150" spans="1:27" ht="21" hidden="1" customHeight="1" x14ac:dyDescent="0.35">
      <c r="A150" s="83">
        <v>2800</v>
      </c>
      <c r="B150" s="105">
        <f t="shared" si="200"/>
        <v>2869.3504496437522</v>
      </c>
      <c r="C150" s="105">
        <f t="shared" si="200"/>
        <v>3551.6389930443834</v>
      </c>
      <c r="D150" s="105">
        <f t="shared" si="200"/>
        <v>4584.4182265480795</v>
      </c>
      <c r="E150" s="105">
        <f t="shared" si="200"/>
        <v>5051.7391466854988</v>
      </c>
      <c r="F150" s="106">
        <f t="shared" si="200"/>
        <v>5925.6292673424714</v>
      </c>
      <c r="G150" s="71"/>
      <c r="H150" s="83">
        <v>2800</v>
      </c>
      <c r="I150" s="105">
        <f t="shared" si="201"/>
        <v>3154.4162109275776</v>
      </c>
      <c r="J150" s="105">
        <f t="shared" si="201"/>
        <v>4191.8686536326477</v>
      </c>
      <c r="K150" s="105">
        <f t="shared" si="201"/>
        <v>5547.099322031163</v>
      </c>
      <c r="L150" s="105">
        <f t="shared" si="201"/>
        <v>6023.7666605713293</v>
      </c>
      <c r="M150" s="106">
        <f t="shared" si="201"/>
        <v>7224.781425324496</v>
      </c>
      <c r="O150" s="83">
        <v>2800</v>
      </c>
      <c r="P150" s="110">
        <f t="shared" si="202"/>
        <v>3490.8872734265192</v>
      </c>
      <c r="Q150" s="105">
        <f t="shared" si="202"/>
        <v>5163.8961675184773</v>
      </c>
      <c r="R150" s="105">
        <f t="shared" si="202"/>
        <v>6187.3289826194259</v>
      </c>
      <c r="S150" s="105">
        <f t="shared" si="202"/>
        <v>7192.0689609148767</v>
      </c>
      <c r="T150" s="106">
        <f t="shared" si="202"/>
        <v>8449.162236084534</v>
      </c>
      <c r="V150" s="83">
        <v>2800</v>
      </c>
      <c r="W150" s="110">
        <f t="shared" si="203"/>
        <v>3603.0442942594991</v>
      </c>
      <c r="X150" s="105">
        <f t="shared" si="203"/>
        <v>5883.5703845301032</v>
      </c>
      <c r="Y150" s="105">
        <f t="shared" si="203"/>
        <v>7799.5861570935203</v>
      </c>
      <c r="Z150" s="105">
        <f t="shared" si="203"/>
        <v>9477.2682603868543</v>
      </c>
      <c r="AA150" s="106">
        <f t="shared" si="203"/>
        <v>11683.023003435472</v>
      </c>
    </row>
    <row r="151" spans="1:27" ht="21" hidden="1" customHeight="1" x14ac:dyDescent="0.35">
      <c r="A151" s="83">
        <v>2900</v>
      </c>
      <c r="B151" s="105">
        <f t="shared" si="200"/>
        <v>2981.5074704767321</v>
      </c>
      <c r="C151" s="105">
        <f t="shared" si="200"/>
        <v>3691.8352690856091</v>
      </c>
      <c r="D151" s="105">
        <f t="shared" si="200"/>
        <v>4762.0001762002985</v>
      </c>
      <c r="E151" s="105">
        <f t="shared" si="200"/>
        <v>5252.6871423445882</v>
      </c>
      <c r="F151" s="106">
        <f t="shared" si="200"/>
        <v>6159.289727411181</v>
      </c>
      <c r="G151" s="71"/>
      <c r="H151" s="83">
        <v>2900</v>
      </c>
      <c r="I151" s="105">
        <f t="shared" si="201"/>
        <v>3280.5928593646809</v>
      </c>
      <c r="J151" s="105">
        <f t="shared" si="201"/>
        <v>4355.4309756807443</v>
      </c>
      <c r="K151" s="105">
        <f t="shared" si="201"/>
        <v>5766.7401544957493</v>
      </c>
      <c r="L151" s="105">
        <f t="shared" si="201"/>
        <v>6262.1003298414125</v>
      </c>
      <c r="M151" s="106">
        <f t="shared" si="201"/>
        <v>7509.847186608321</v>
      </c>
      <c r="O151" s="83">
        <v>2900</v>
      </c>
      <c r="P151" s="110">
        <f t="shared" si="202"/>
        <v>3626.4103402663704</v>
      </c>
      <c r="Q151" s="105">
        <f t="shared" si="202"/>
        <v>5364.8441631775695</v>
      </c>
      <c r="R151" s="105">
        <f t="shared" si="202"/>
        <v>6430.3358610908845</v>
      </c>
      <c r="S151" s="105">
        <f t="shared" si="202"/>
        <v>7472.4615129973272</v>
      </c>
      <c r="T151" s="106">
        <f t="shared" si="202"/>
        <v>8776.2868801807272</v>
      </c>
      <c r="V151" s="83">
        <v>2900</v>
      </c>
      <c r="W151" s="110">
        <f t="shared" si="203"/>
        <v>3743.2405703007248</v>
      </c>
      <c r="X151" s="105">
        <f t="shared" si="203"/>
        <v>6112.5576353974402</v>
      </c>
      <c r="Y151" s="105">
        <f t="shared" si="203"/>
        <v>8103.3447551828431</v>
      </c>
      <c r="Z151" s="105">
        <f t="shared" si="203"/>
        <v>9851.1249964967901</v>
      </c>
      <c r="AA151" s="106">
        <f t="shared" si="203"/>
        <v>12140.99750517014</v>
      </c>
    </row>
    <row r="152" spans="1:27" ht="21" hidden="1" customHeight="1" x14ac:dyDescent="0.35">
      <c r="A152" s="84">
        <v>3000</v>
      </c>
      <c r="B152" s="107">
        <f t="shared" si="200"/>
        <v>3093.664491309713</v>
      </c>
      <c r="C152" s="107">
        <f t="shared" si="200"/>
        <v>3832.0315451268348</v>
      </c>
      <c r="D152" s="107">
        <f t="shared" si="200"/>
        <v>4944.2553350538919</v>
      </c>
      <c r="E152" s="107">
        <f t="shared" si="200"/>
        <v>5448.9619288023041</v>
      </c>
      <c r="F152" s="108">
        <f t="shared" si="200"/>
        <v>6388.2769782785163</v>
      </c>
      <c r="G152" s="71"/>
      <c r="H152" s="84">
        <v>3000</v>
      </c>
      <c r="I152" s="107">
        <f t="shared" si="201"/>
        <v>3402.0962986004092</v>
      </c>
      <c r="J152" s="107">
        <f t="shared" si="201"/>
        <v>4518.9932977288408</v>
      </c>
      <c r="K152" s="107">
        <f t="shared" si="201"/>
        <v>5981.7077777589611</v>
      </c>
      <c r="L152" s="107">
        <f t="shared" si="201"/>
        <v>6495.7607899101222</v>
      </c>
      <c r="M152" s="108">
        <f t="shared" si="201"/>
        <v>7790.2397386907724</v>
      </c>
      <c r="O152" s="84">
        <v>3000</v>
      </c>
      <c r="P152" s="111">
        <f t="shared" si="202"/>
        <v>3761.9334071062217</v>
      </c>
      <c r="Q152" s="107">
        <f t="shared" si="202"/>
        <v>5565.7921588366589</v>
      </c>
      <c r="R152" s="107">
        <f t="shared" si="202"/>
        <v>6668.6695303609677</v>
      </c>
      <c r="S152" s="107">
        <f t="shared" si="202"/>
        <v>7752.8540650797786</v>
      </c>
      <c r="T152" s="108">
        <f t="shared" si="202"/>
        <v>9108.084733478292</v>
      </c>
      <c r="V152" s="84">
        <v>3000</v>
      </c>
      <c r="W152" s="111">
        <f t="shared" si="203"/>
        <v>3883.436846341951</v>
      </c>
      <c r="X152" s="107">
        <f t="shared" si="203"/>
        <v>6341.5448862647745</v>
      </c>
      <c r="Y152" s="107">
        <f t="shared" si="203"/>
        <v>8411.7765624735384</v>
      </c>
      <c r="Z152" s="107">
        <f t="shared" si="203"/>
        <v>10220.308523405351</v>
      </c>
      <c r="AA152" s="108">
        <f t="shared" si="203"/>
        <v>12594.298797703439</v>
      </c>
    </row>
    <row r="153" spans="1:27" ht="21" hidden="1" customHeight="1" x14ac:dyDescent="0.35">
      <c r="A153" s="81">
        <v>3200</v>
      </c>
      <c r="B153" s="103">
        <f t="shared" ref="B153:F155" si="204">1000000*(B97*4/(3.142*(15.1/1000)^2*4186*(0.0038*(($I$4+$I$5)/2)^2-0.0624*($I$4+$I$5)/2+1000.7)*($I$4-$I$5))*(15.1/1000)/((-2.7093/1000000)*(($I$4+$I$5)/2)^3+(579.84/1000000)*(($I$4+$I$5)/2)^2-(45937/1000000)*($I$4+$I$5)/2+1.7283))</f>
        <v>3317.9785329756737</v>
      </c>
      <c r="C153" s="103">
        <f t="shared" si="204"/>
        <v>4107.7508880079122</v>
      </c>
      <c r="D153" s="103">
        <f t="shared" si="204"/>
        <v>5299.41923435833</v>
      </c>
      <c r="E153" s="103">
        <f t="shared" si="204"/>
        <v>5841.5115017177359</v>
      </c>
      <c r="F153" s="104">
        <f t="shared" si="204"/>
        <v>6850.9246892145611</v>
      </c>
      <c r="G153" s="71"/>
      <c r="H153" s="81">
        <v>3200</v>
      </c>
      <c r="I153" s="103">
        <f t="shared" ref="I153:M155" si="205">1000000*(I97*4/(3.142*(15.1/1000)^2*4186*(0.0038*(($I$4+$I$5)/2)^2-0.0624*($I$4+$I$5)/2+1000.7)*($I$4-$I$5))*(15.1/1000)/((-2.7093/1000000)*(($I$4+$I$5)/2)^3+(579.84/1000000)*(($I$4+$I$5)/2)^2-(45937/1000000)*($I$4+$I$5)/2+1.7283))</f>
        <v>3649.7763862732413</v>
      </c>
      <c r="J153" s="103">
        <f t="shared" si="205"/>
        <v>4850.7911510264066</v>
      </c>
      <c r="K153" s="103">
        <f t="shared" si="205"/>
        <v>6416.3162334867611</v>
      </c>
      <c r="L153" s="103">
        <f t="shared" si="205"/>
        <v>6967.754919248915</v>
      </c>
      <c r="M153" s="104">
        <f t="shared" si="205"/>
        <v>8355.6980520570487</v>
      </c>
      <c r="O153" s="81">
        <v>3200</v>
      </c>
      <c r="P153" s="109">
        <f t="shared" ref="P153:T155" si="206">1000000*(P97*4/(3.142*(15.1/1000)^2*4186*(0.0038*(($I$4+$I$5)/2)^2-0.0624*($I$4+$I$5)/2+1000.7)*($I$4-$I$5))*(15.1/1000)/((-2.7093/1000000)*(($I$4+$I$5)/2)^3+(579.84/1000000)*(($I$4+$I$5)/2)^2-(45937/1000000)*($I$4+$I$5)/2+1.7283))</f>
        <v>4037.6527499872991</v>
      </c>
      <c r="Q153" s="103">
        <f t="shared" si="206"/>
        <v>5972.3613593562131</v>
      </c>
      <c r="R153" s="103">
        <f t="shared" si="206"/>
        <v>7154.6832873038829</v>
      </c>
      <c r="S153" s="103">
        <f t="shared" si="206"/>
        <v>8313.6391692446814</v>
      </c>
      <c r="T153" s="104">
        <f t="shared" si="206"/>
        <v>9767.0072308720537</v>
      </c>
      <c r="V153" s="81">
        <v>3200</v>
      </c>
      <c r="W153" s="109">
        <f t="shared" ref="W153:AA155" si="207">1000000*(W97*4/(3.142*(15.1/1000)^2*4186*(0.0038*(($I$4+$I$5)/2)^2-0.0624*($I$4+$I$5)/2+1000.7)*($I$4-$I$5))*(15.1/1000)/((-2.7093/1000000)*(($I$4+$I$5)/2)^3+(579.84/1000000)*(($I$4+$I$5)/2)^2-(45937/1000000)*($I$4+$I$5)/2+1.7283))</f>
        <v>4163.8293984244019</v>
      </c>
      <c r="X153" s="103">
        <f t="shared" si="207"/>
        <v>6804.1925972008185</v>
      </c>
      <c r="Y153" s="103">
        <f t="shared" si="207"/>
        <v>9019.2937586521857</v>
      </c>
      <c r="Z153" s="103">
        <f t="shared" si="207"/>
        <v>10958.675577222471</v>
      </c>
      <c r="AA153" s="104">
        <f t="shared" si="207"/>
        <v>13510.24780117278</v>
      </c>
    </row>
    <row r="154" spans="1:27" ht="21" hidden="1" customHeight="1" x14ac:dyDescent="0.25">
      <c r="A154" s="83">
        <v>3400</v>
      </c>
      <c r="B154" s="105">
        <f t="shared" si="204"/>
        <v>3542.2925746416354</v>
      </c>
      <c r="C154" s="105">
        <f t="shared" si="204"/>
        <v>4383.4702308889891</v>
      </c>
      <c r="D154" s="105">
        <f t="shared" si="204"/>
        <v>5659.2563428641424</v>
      </c>
      <c r="E154" s="105">
        <f t="shared" si="204"/>
        <v>6238.7342838345421</v>
      </c>
      <c r="F154" s="106">
        <f t="shared" si="204"/>
        <v>7313.5724001506051</v>
      </c>
      <c r="H154" s="83">
        <v>3400</v>
      </c>
      <c r="I154" s="105">
        <f t="shared" si="205"/>
        <v>3897.4564739460734</v>
      </c>
      <c r="J154" s="105">
        <f t="shared" si="205"/>
        <v>5177.9157951226007</v>
      </c>
      <c r="K154" s="105">
        <f t="shared" si="205"/>
        <v>6850.9246892145611</v>
      </c>
      <c r="L154" s="105">
        <f t="shared" si="205"/>
        <v>7435.0758393863343</v>
      </c>
      <c r="M154" s="106">
        <f t="shared" si="205"/>
        <v>8921.156365423325</v>
      </c>
      <c r="O154" s="83">
        <v>3400</v>
      </c>
      <c r="P154" s="110">
        <f t="shared" si="206"/>
        <v>4308.6988836670025</v>
      </c>
      <c r="Q154" s="105">
        <f t="shared" si="206"/>
        <v>6374.2573506743929</v>
      </c>
      <c r="R154" s="105">
        <f t="shared" si="206"/>
        <v>7636.0238350454247</v>
      </c>
      <c r="S154" s="105">
        <f t="shared" si="206"/>
        <v>8874.4242734095842</v>
      </c>
      <c r="T154" s="106">
        <f t="shared" si="206"/>
        <v>10425.929728265814</v>
      </c>
      <c r="V154" s="83">
        <v>3400</v>
      </c>
      <c r="W154" s="110">
        <f t="shared" si="207"/>
        <v>4444.2219505068524</v>
      </c>
      <c r="X154" s="105">
        <f t="shared" si="207"/>
        <v>7262.1670989354889</v>
      </c>
      <c r="Y154" s="105">
        <f t="shared" si="207"/>
        <v>9626.8109548308294</v>
      </c>
      <c r="Z154" s="105">
        <f t="shared" si="207"/>
        <v>11701.715840240968</v>
      </c>
      <c r="AA154" s="106">
        <f t="shared" si="207"/>
        <v>14421.523595440747</v>
      </c>
    </row>
    <row r="155" spans="1:27" ht="21" hidden="1" customHeight="1" x14ac:dyDescent="0.3">
      <c r="A155" s="84">
        <v>3600</v>
      </c>
      <c r="B155" s="107">
        <f t="shared" si="204"/>
        <v>3766.6066163075961</v>
      </c>
      <c r="C155" s="107">
        <f t="shared" si="204"/>
        <v>4663.8627829714396</v>
      </c>
      <c r="D155" s="107">
        <f t="shared" si="204"/>
        <v>6019.0934513699558</v>
      </c>
      <c r="E155" s="107">
        <f t="shared" si="204"/>
        <v>6631.2838567499739</v>
      </c>
      <c r="F155" s="108">
        <f t="shared" si="204"/>
        <v>7780.8933202880253</v>
      </c>
      <c r="G155" s="8"/>
      <c r="H155" s="84">
        <v>3600</v>
      </c>
      <c r="I155" s="107">
        <f t="shared" si="205"/>
        <v>4140.4633524175315</v>
      </c>
      <c r="J155" s="107">
        <f t="shared" si="205"/>
        <v>5505.0404392187938</v>
      </c>
      <c r="K155" s="107">
        <f t="shared" si="205"/>
        <v>7280.8599357409857</v>
      </c>
      <c r="L155" s="107">
        <f t="shared" si="205"/>
        <v>7907.0699687251272</v>
      </c>
      <c r="M155" s="108">
        <f t="shared" si="205"/>
        <v>9486.6146787896014</v>
      </c>
      <c r="N155" s="8"/>
      <c r="O155" s="84">
        <v>3600</v>
      </c>
      <c r="P155" s="111">
        <f t="shared" si="206"/>
        <v>4584.4182265480795</v>
      </c>
      <c r="Q155" s="107">
        <f t="shared" si="206"/>
        <v>6776.1533419925745</v>
      </c>
      <c r="R155" s="107">
        <f t="shared" si="206"/>
        <v>8122.0375919883409</v>
      </c>
      <c r="S155" s="107">
        <f t="shared" si="206"/>
        <v>9435.209377574487</v>
      </c>
      <c r="T155" s="108">
        <f t="shared" si="206"/>
        <v>11089.525434860951</v>
      </c>
      <c r="V155" s="84">
        <v>3600</v>
      </c>
      <c r="W155" s="111">
        <f t="shared" si="207"/>
        <v>4724.6145025893047</v>
      </c>
      <c r="X155" s="107">
        <f t="shared" si="207"/>
        <v>7724.8148098715337</v>
      </c>
      <c r="Y155" s="107">
        <f t="shared" si="207"/>
        <v>10239.001360210847</v>
      </c>
      <c r="Z155" s="107">
        <f t="shared" si="207"/>
        <v>12440.08289405809</v>
      </c>
      <c r="AA155" s="108">
        <f t="shared" si="207"/>
        <v>15332.799389708713</v>
      </c>
    </row>
    <row r="156" spans="1:27" ht="21" hidden="1" customHeight="1" x14ac:dyDescent="0.3">
      <c r="A156" s="76"/>
      <c r="B156" s="105"/>
      <c r="C156" s="105"/>
      <c r="D156" s="105"/>
      <c r="E156" s="105"/>
      <c r="F156" s="105"/>
      <c r="G156" s="8"/>
      <c r="H156" s="76"/>
      <c r="I156" s="105"/>
      <c r="J156" s="105"/>
      <c r="K156" s="105"/>
      <c r="L156" s="105"/>
      <c r="M156" s="105"/>
      <c r="N156" s="8"/>
      <c r="O156" s="76"/>
      <c r="P156" s="105"/>
      <c r="Q156" s="105"/>
      <c r="R156" s="105"/>
      <c r="S156" s="105"/>
      <c r="T156" s="105"/>
      <c r="V156" s="76"/>
      <c r="W156" s="105"/>
      <c r="X156" s="105"/>
      <c r="Y156" s="105"/>
      <c r="Z156" s="105"/>
      <c r="AA156" s="105"/>
    </row>
    <row r="157" spans="1:27" ht="21" hidden="1" customHeight="1" x14ac:dyDescent="0.3">
      <c r="A157" s="42" t="s">
        <v>88</v>
      </c>
      <c r="B157" s="62"/>
      <c r="C157" s="62"/>
      <c r="D157" s="62"/>
      <c r="E157" s="62"/>
      <c r="F157" s="62"/>
      <c r="G157" s="10"/>
      <c r="H157" s="10"/>
      <c r="I157" s="62"/>
      <c r="J157" s="62"/>
      <c r="K157" s="62"/>
      <c r="L157" s="62"/>
      <c r="M157" s="62"/>
      <c r="N157" s="10"/>
      <c r="O157" s="10"/>
      <c r="P157" s="62"/>
      <c r="Q157" s="62"/>
      <c r="R157" s="62"/>
      <c r="S157" s="62"/>
      <c r="T157" s="62"/>
    </row>
    <row r="158" spans="1:27" ht="21" hidden="1" customHeight="1" x14ac:dyDescent="0.3">
      <c r="A158" t="s">
        <v>53</v>
      </c>
      <c r="C158" s="6"/>
      <c r="D158" s="70"/>
      <c r="E158" s="8"/>
      <c r="F158" s="6"/>
      <c r="G158" s="7"/>
      <c r="H158" t="s">
        <v>54</v>
      </c>
      <c r="O158" t="s">
        <v>55</v>
      </c>
      <c r="V158" t="s">
        <v>56</v>
      </c>
    </row>
    <row r="159" spans="1:27" ht="21" hidden="1" customHeight="1" x14ac:dyDescent="0.25">
      <c r="A159" s="81" t="s">
        <v>58</v>
      </c>
      <c r="B159" s="72"/>
      <c r="C159" s="73"/>
      <c r="D159" s="73" t="s">
        <v>60</v>
      </c>
      <c r="E159" s="73"/>
      <c r="F159" s="43"/>
      <c r="H159" s="81" t="s">
        <v>58</v>
      </c>
      <c r="I159" s="73"/>
      <c r="J159" s="73"/>
      <c r="K159" s="73" t="s">
        <v>60</v>
      </c>
      <c r="L159" s="73"/>
      <c r="M159" s="43"/>
      <c r="N159" s="57"/>
      <c r="O159" s="81" t="s">
        <v>58</v>
      </c>
      <c r="P159" s="73"/>
      <c r="Q159" s="73"/>
      <c r="R159" s="73" t="s">
        <v>60</v>
      </c>
      <c r="S159" s="73"/>
      <c r="T159" s="43"/>
      <c r="U159" s="57"/>
      <c r="V159" s="81" t="s">
        <v>58</v>
      </c>
      <c r="W159" s="73"/>
      <c r="X159" s="73"/>
      <c r="Y159" s="73" t="s">
        <v>60</v>
      </c>
      <c r="Z159" s="73"/>
      <c r="AA159" s="43"/>
    </row>
    <row r="160" spans="1:27" ht="21" hidden="1" customHeight="1" x14ac:dyDescent="0.35">
      <c r="A160" s="82" t="s">
        <v>61</v>
      </c>
      <c r="B160" s="80">
        <v>200</v>
      </c>
      <c r="C160" s="78">
        <v>250</v>
      </c>
      <c r="D160" s="78">
        <v>300</v>
      </c>
      <c r="E160" s="78">
        <v>340</v>
      </c>
      <c r="F160" s="79">
        <v>420</v>
      </c>
      <c r="G160" s="71"/>
      <c r="H160" s="82" t="s">
        <v>61</v>
      </c>
      <c r="I160" s="78">
        <v>200</v>
      </c>
      <c r="J160" s="78">
        <v>250</v>
      </c>
      <c r="K160" s="78">
        <v>300</v>
      </c>
      <c r="L160" s="78">
        <v>340</v>
      </c>
      <c r="M160" s="79">
        <v>420</v>
      </c>
      <c r="O160" s="82" t="s">
        <v>61</v>
      </c>
      <c r="P160" s="78">
        <v>200</v>
      </c>
      <c r="Q160" s="78">
        <v>250</v>
      </c>
      <c r="R160" s="78">
        <v>300</v>
      </c>
      <c r="S160" s="78">
        <v>340</v>
      </c>
      <c r="T160" s="79">
        <v>420</v>
      </c>
      <c r="U160" s="57"/>
      <c r="V160" s="82" t="s">
        <v>61</v>
      </c>
      <c r="W160" s="78">
        <v>200</v>
      </c>
      <c r="X160" s="78">
        <v>250</v>
      </c>
      <c r="Y160" s="78">
        <v>300</v>
      </c>
      <c r="Z160" s="78">
        <v>340</v>
      </c>
      <c r="AA160" s="79">
        <v>420</v>
      </c>
    </row>
    <row r="161" spans="1:27" ht="21" hidden="1" customHeight="1" x14ac:dyDescent="0.35">
      <c r="A161" s="81">
        <v>700</v>
      </c>
      <c r="B161" s="109">
        <f>(0.118*LN(B133)+0.0017)/(0.118*LN(B49)+0.0017)*B77</f>
        <v>110</v>
      </c>
      <c r="C161" s="103">
        <f t="shared" ref="C161:F161" si="208">(0.118*LN(C133)+0.0017)/(0.118*LN(C49)+0.0017)*C77</f>
        <v>137</v>
      </c>
      <c r="D161" s="103">
        <f t="shared" si="208"/>
        <v>176</v>
      </c>
      <c r="E161" s="103">
        <f t="shared" si="208"/>
        <v>194</v>
      </c>
      <c r="F161" s="104">
        <f t="shared" si="208"/>
        <v>228</v>
      </c>
      <c r="G161" s="71"/>
      <c r="H161" s="81">
        <v>700</v>
      </c>
      <c r="I161" s="109">
        <f t="shared" ref="I161:M161" si="209">(0.118*LN(I133)+0.0017)/(0.118*LN(I49)+0.0017)*I77</f>
        <v>121</v>
      </c>
      <c r="J161" s="103">
        <f t="shared" si="209"/>
        <v>161</v>
      </c>
      <c r="K161" s="103">
        <f t="shared" si="209"/>
        <v>213</v>
      </c>
      <c r="L161" s="103">
        <f t="shared" si="209"/>
        <v>232</v>
      </c>
      <c r="M161" s="104">
        <f t="shared" si="209"/>
        <v>278</v>
      </c>
      <c r="O161" s="81">
        <v>700</v>
      </c>
      <c r="P161" s="109">
        <f t="shared" ref="P161:T161" si="210">(0.118*LN(P133)+0.0017)/(0.118*LN(P49)+0.0017)*P77</f>
        <v>134</v>
      </c>
      <c r="Q161" s="103">
        <f t="shared" si="210"/>
        <v>199</v>
      </c>
      <c r="R161" s="103">
        <f t="shared" si="210"/>
        <v>238</v>
      </c>
      <c r="S161" s="103">
        <f t="shared" si="210"/>
        <v>276</v>
      </c>
      <c r="T161" s="104">
        <f t="shared" si="210"/>
        <v>325</v>
      </c>
      <c r="V161" s="81">
        <v>700</v>
      </c>
      <c r="W161" s="109">
        <f t="shared" ref="W161:AA161" si="211">(0.118*LN(W133)+0.0017)/(0.118*LN(W49)+0.0017)*W77</f>
        <v>138</v>
      </c>
      <c r="X161" s="103">
        <f t="shared" si="211"/>
        <v>226</v>
      </c>
      <c r="Y161" s="103">
        <f t="shared" si="211"/>
        <v>300</v>
      </c>
      <c r="Z161" s="103">
        <f t="shared" si="211"/>
        <v>364</v>
      </c>
      <c r="AA161" s="104">
        <f t="shared" si="211"/>
        <v>449</v>
      </c>
    </row>
    <row r="162" spans="1:27" ht="21" hidden="1" customHeight="1" x14ac:dyDescent="0.35">
      <c r="A162" s="83">
        <v>800</v>
      </c>
      <c r="B162" s="110">
        <f t="shared" ref="B162:F162" si="212">(0.118*LN(B134)+0.0017)/(0.118*LN(B50)+0.0017)*B78</f>
        <v>134</v>
      </c>
      <c r="C162" s="105">
        <f t="shared" si="212"/>
        <v>166</v>
      </c>
      <c r="D162" s="105">
        <f t="shared" si="212"/>
        <v>215</v>
      </c>
      <c r="E162" s="105">
        <f t="shared" si="212"/>
        <v>237</v>
      </c>
      <c r="F162" s="106">
        <f t="shared" si="212"/>
        <v>277</v>
      </c>
      <c r="G162" s="71"/>
      <c r="H162" s="83">
        <v>800</v>
      </c>
      <c r="I162" s="110">
        <f t="shared" ref="I162:M162" si="213">(0.118*LN(I134)+0.0017)/(0.118*LN(I50)+0.0017)*I78</f>
        <v>148</v>
      </c>
      <c r="J162" s="105">
        <f t="shared" si="213"/>
        <v>196</v>
      </c>
      <c r="K162" s="105">
        <f t="shared" si="213"/>
        <v>260</v>
      </c>
      <c r="L162" s="105">
        <f t="shared" si="213"/>
        <v>282</v>
      </c>
      <c r="M162" s="106">
        <f t="shared" si="213"/>
        <v>338</v>
      </c>
      <c r="O162" s="83">
        <v>800</v>
      </c>
      <c r="P162" s="110">
        <f t="shared" ref="P162:T162" si="214">(0.118*LN(P134)+0.0017)/(0.118*LN(P50)+0.0017)*P78</f>
        <v>163</v>
      </c>
      <c r="Q162" s="105">
        <f t="shared" si="214"/>
        <v>242</v>
      </c>
      <c r="R162" s="105">
        <f t="shared" si="214"/>
        <v>290</v>
      </c>
      <c r="S162" s="105">
        <f t="shared" si="214"/>
        <v>337</v>
      </c>
      <c r="T162" s="106">
        <f t="shared" si="214"/>
        <v>395</v>
      </c>
      <c r="V162" s="83">
        <v>800</v>
      </c>
      <c r="W162" s="110">
        <f t="shared" ref="W162:AA162" si="215">(0.118*LN(W134)+0.0017)/(0.118*LN(W50)+0.0017)*W78</f>
        <v>169</v>
      </c>
      <c r="X162" s="105">
        <f t="shared" si="215"/>
        <v>275</v>
      </c>
      <c r="Y162" s="105">
        <f t="shared" si="215"/>
        <v>365</v>
      </c>
      <c r="Z162" s="105">
        <f t="shared" si="215"/>
        <v>444</v>
      </c>
      <c r="AA162" s="106">
        <f t="shared" si="215"/>
        <v>547</v>
      </c>
    </row>
    <row r="163" spans="1:27" ht="21" hidden="1" customHeight="1" x14ac:dyDescent="0.35">
      <c r="A163" s="83">
        <v>900</v>
      </c>
      <c r="B163" s="110">
        <f t="shared" ref="B163:F163" si="216">(0.118*LN(B135)+0.0017)/(0.118*LN(B51)+0.0017)*B79</f>
        <v>158</v>
      </c>
      <c r="C163" s="105">
        <f t="shared" si="216"/>
        <v>196</v>
      </c>
      <c r="D163" s="105">
        <f t="shared" si="216"/>
        <v>253</v>
      </c>
      <c r="E163" s="105">
        <f t="shared" si="216"/>
        <v>279</v>
      </c>
      <c r="F163" s="106">
        <f t="shared" si="216"/>
        <v>327</v>
      </c>
      <c r="G163" s="71"/>
      <c r="H163" s="83">
        <v>900</v>
      </c>
      <c r="I163" s="110">
        <f t="shared" ref="I163:M163" si="217">(0.118*LN(I135)+0.0017)/(0.118*LN(I51)+0.0017)*I79</f>
        <v>174</v>
      </c>
      <c r="J163" s="105">
        <f t="shared" si="217"/>
        <v>231</v>
      </c>
      <c r="K163" s="105">
        <f t="shared" si="217"/>
        <v>306</v>
      </c>
      <c r="L163" s="105">
        <f t="shared" si="217"/>
        <v>332</v>
      </c>
      <c r="M163" s="106">
        <f t="shared" si="217"/>
        <v>399</v>
      </c>
      <c r="O163" s="83">
        <v>900</v>
      </c>
      <c r="P163" s="110">
        <f t="shared" ref="P163:T163" si="218">(0.118*LN(P135)+0.0017)/(0.118*LN(P51)+0.0017)*P79</f>
        <v>193</v>
      </c>
      <c r="Q163" s="105">
        <f t="shared" si="218"/>
        <v>285</v>
      </c>
      <c r="R163" s="105">
        <f t="shared" si="218"/>
        <v>341</v>
      </c>
      <c r="S163" s="105">
        <f t="shared" si="218"/>
        <v>397</v>
      </c>
      <c r="T163" s="106">
        <f t="shared" si="218"/>
        <v>466</v>
      </c>
      <c r="V163" s="83">
        <v>900</v>
      </c>
      <c r="W163" s="110">
        <f t="shared" ref="W163:AA163" si="219">(0.118*LN(W135)+0.0017)/(0.118*LN(W51)+0.0017)*W79</f>
        <v>199</v>
      </c>
      <c r="X163" s="105">
        <f t="shared" si="219"/>
        <v>325</v>
      </c>
      <c r="Y163" s="105">
        <f t="shared" si="219"/>
        <v>430</v>
      </c>
      <c r="Z163" s="105">
        <f t="shared" si="219"/>
        <v>523</v>
      </c>
      <c r="AA163" s="106">
        <f t="shared" si="219"/>
        <v>645</v>
      </c>
    </row>
    <row r="164" spans="1:27" ht="21" hidden="1" customHeight="1" x14ac:dyDescent="0.35">
      <c r="A164" s="84">
        <v>1000</v>
      </c>
      <c r="B164" s="111">
        <f t="shared" ref="B164:F164" si="220">(0.118*LN(B136)+0.0017)/(0.118*LN(B52)+0.0017)*B80</f>
        <v>182</v>
      </c>
      <c r="C164" s="107">
        <f t="shared" si="220"/>
        <v>226</v>
      </c>
      <c r="D164" s="107">
        <f t="shared" si="220"/>
        <v>291</v>
      </c>
      <c r="E164" s="107">
        <f t="shared" si="220"/>
        <v>321</v>
      </c>
      <c r="F164" s="108">
        <f t="shared" si="220"/>
        <v>377</v>
      </c>
      <c r="G164" s="71"/>
      <c r="H164" s="84">
        <v>1000</v>
      </c>
      <c r="I164" s="111">
        <f t="shared" ref="I164:M164" si="221">(0.118*LN(I136)+0.0017)/(0.118*LN(I52)+0.0017)*I80</f>
        <v>200</v>
      </c>
      <c r="J164" s="107">
        <f t="shared" si="221"/>
        <v>266</v>
      </c>
      <c r="K164" s="107">
        <f t="shared" si="221"/>
        <v>353</v>
      </c>
      <c r="L164" s="107">
        <f t="shared" si="221"/>
        <v>383</v>
      </c>
      <c r="M164" s="108">
        <f t="shared" si="221"/>
        <v>459</v>
      </c>
      <c r="O164" s="84">
        <v>1000</v>
      </c>
      <c r="P164" s="111">
        <f t="shared" ref="P164:T164" si="222">(0.118*LN(P136)+0.0017)/(0.118*LN(P52)+0.0017)*P80</f>
        <v>222</v>
      </c>
      <c r="Q164" s="107">
        <f t="shared" si="222"/>
        <v>328</v>
      </c>
      <c r="R164" s="107">
        <f t="shared" si="222"/>
        <v>393</v>
      </c>
      <c r="S164" s="107">
        <f t="shared" si="222"/>
        <v>457</v>
      </c>
      <c r="T164" s="108">
        <f t="shared" si="222"/>
        <v>537</v>
      </c>
      <c r="V164" s="84">
        <v>1000</v>
      </c>
      <c r="W164" s="111">
        <f t="shared" ref="W164:AA164" si="223">(0.118*LN(W136)+0.0017)/(0.118*LN(W52)+0.0017)*W80</f>
        <v>229</v>
      </c>
      <c r="X164" s="107">
        <f t="shared" si="223"/>
        <v>374</v>
      </c>
      <c r="Y164" s="107">
        <f t="shared" si="223"/>
        <v>496</v>
      </c>
      <c r="Z164" s="107">
        <f t="shared" si="223"/>
        <v>602</v>
      </c>
      <c r="AA164" s="108">
        <f t="shared" si="223"/>
        <v>742</v>
      </c>
    </row>
    <row r="165" spans="1:27" ht="21" hidden="1" customHeight="1" x14ac:dyDescent="0.35">
      <c r="A165" s="81">
        <v>1100</v>
      </c>
      <c r="B165" s="109">
        <f t="shared" ref="B165:F165" si="224">(0.118*LN(B137)+0.0017)/(0.118*LN(B53)+0.0017)*B81</f>
        <v>206</v>
      </c>
      <c r="C165" s="103">
        <f t="shared" si="224"/>
        <v>255</v>
      </c>
      <c r="D165" s="103">
        <f t="shared" si="224"/>
        <v>330</v>
      </c>
      <c r="E165" s="103">
        <f t="shared" si="224"/>
        <v>363</v>
      </c>
      <c r="F165" s="104">
        <f t="shared" si="224"/>
        <v>426</v>
      </c>
      <c r="G165" s="71"/>
      <c r="H165" s="81">
        <v>1100</v>
      </c>
      <c r="I165" s="109">
        <f t="shared" ref="I165:M165" si="225">(0.118*LN(I137)+0.0017)/(0.118*LN(I53)+0.0017)*I81</f>
        <v>227</v>
      </c>
      <c r="J165" s="103">
        <f t="shared" si="225"/>
        <v>301</v>
      </c>
      <c r="K165" s="103">
        <f t="shared" si="225"/>
        <v>399</v>
      </c>
      <c r="L165" s="103">
        <f t="shared" si="225"/>
        <v>433</v>
      </c>
      <c r="M165" s="104">
        <f t="shared" si="225"/>
        <v>520</v>
      </c>
      <c r="O165" s="81">
        <v>1100</v>
      </c>
      <c r="P165" s="109">
        <f t="shared" ref="P165:T165" si="226">(0.118*LN(P137)+0.0017)/(0.118*LN(P53)+0.0017)*P81</f>
        <v>251</v>
      </c>
      <c r="Q165" s="103">
        <f t="shared" si="226"/>
        <v>371</v>
      </c>
      <c r="R165" s="103">
        <f t="shared" si="226"/>
        <v>445</v>
      </c>
      <c r="S165" s="103">
        <f t="shared" si="226"/>
        <v>517</v>
      </c>
      <c r="T165" s="104">
        <f t="shared" si="226"/>
        <v>607</v>
      </c>
      <c r="V165" s="81">
        <v>1100</v>
      </c>
      <c r="W165" s="109">
        <f t="shared" ref="W165:AA165" si="227">(0.118*LN(W137)+0.0017)/(0.118*LN(W53)+0.0017)*W81</f>
        <v>259</v>
      </c>
      <c r="X165" s="103">
        <f t="shared" si="227"/>
        <v>423</v>
      </c>
      <c r="Y165" s="103">
        <f t="shared" si="227"/>
        <v>561</v>
      </c>
      <c r="Z165" s="103">
        <f t="shared" si="227"/>
        <v>681</v>
      </c>
      <c r="AA165" s="104">
        <f t="shared" si="227"/>
        <v>840</v>
      </c>
    </row>
    <row r="166" spans="1:27" ht="21" hidden="1" customHeight="1" x14ac:dyDescent="0.35">
      <c r="A166" s="83">
        <v>1200</v>
      </c>
      <c r="B166" s="110">
        <f t="shared" ref="B166:F166" si="228">(0.118*LN(B138)+0.0017)/(0.118*LN(B54)+0.0017)*B82</f>
        <v>230</v>
      </c>
      <c r="C166" s="105">
        <f t="shared" si="228"/>
        <v>285</v>
      </c>
      <c r="D166" s="105">
        <f t="shared" si="228"/>
        <v>368</v>
      </c>
      <c r="E166" s="105">
        <f t="shared" si="228"/>
        <v>406</v>
      </c>
      <c r="F166" s="106">
        <f t="shared" si="228"/>
        <v>476</v>
      </c>
      <c r="G166" s="71"/>
      <c r="H166" s="83">
        <v>1200</v>
      </c>
      <c r="I166" s="110">
        <f t="shared" ref="I166:M166" si="229">(0.118*LN(I138)+0.0017)/(0.118*LN(I54)+0.0017)*I82</f>
        <v>253</v>
      </c>
      <c r="J166" s="105">
        <f t="shared" si="229"/>
        <v>336</v>
      </c>
      <c r="K166" s="105">
        <f t="shared" si="229"/>
        <v>445</v>
      </c>
      <c r="L166" s="105">
        <f t="shared" si="229"/>
        <v>483</v>
      </c>
      <c r="M166" s="106">
        <f t="shared" si="229"/>
        <v>580</v>
      </c>
      <c r="O166" s="83">
        <v>1200</v>
      </c>
      <c r="P166" s="110">
        <f t="shared" ref="P166:T166" si="230">(0.118*LN(P138)+0.0017)/(0.118*LN(P54)+0.0017)*P82</f>
        <v>280</v>
      </c>
      <c r="Q166" s="105">
        <f t="shared" si="230"/>
        <v>414</v>
      </c>
      <c r="R166" s="105">
        <f t="shared" si="230"/>
        <v>496</v>
      </c>
      <c r="S166" s="105">
        <f t="shared" si="230"/>
        <v>577</v>
      </c>
      <c r="T166" s="106">
        <f t="shared" si="230"/>
        <v>678</v>
      </c>
      <c r="V166" s="83">
        <v>1200</v>
      </c>
      <c r="W166" s="110">
        <f t="shared" ref="W166:AA166" si="231">(0.118*LN(W138)+0.0017)/(0.118*LN(W54)+0.0017)*W82</f>
        <v>289</v>
      </c>
      <c r="X166" s="105">
        <f t="shared" si="231"/>
        <v>472</v>
      </c>
      <c r="Y166" s="105">
        <f t="shared" si="231"/>
        <v>626</v>
      </c>
      <c r="Z166" s="105">
        <f t="shared" si="231"/>
        <v>761</v>
      </c>
      <c r="AA166" s="106">
        <f t="shared" si="231"/>
        <v>937</v>
      </c>
    </row>
    <row r="167" spans="1:27" ht="21" hidden="1" customHeight="1" x14ac:dyDescent="0.35">
      <c r="A167" s="83">
        <v>1300</v>
      </c>
      <c r="B167" s="110">
        <f t="shared" ref="B167:F167" si="232">(0.118*LN(B139)+0.0017)/(0.118*LN(B55)+0.0017)*B83</f>
        <v>254</v>
      </c>
      <c r="C167" s="105">
        <f t="shared" si="232"/>
        <v>315</v>
      </c>
      <c r="D167" s="105">
        <f t="shared" si="232"/>
        <v>406</v>
      </c>
      <c r="E167" s="105">
        <f t="shared" si="232"/>
        <v>448</v>
      </c>
      <c r="F167" s="106">
        <f t="shared" si="232"/>
        <v>525</v>
      </c>
      <c r="G167" s="71"/>
      <c r="H167" s="83">
        <v>1300</v>
      </c>
      <c r="I167" s="110">
        <f t="shared" ref="I167:M167" si="233">(0.118*LN(I139)+0.0017)/(0.118*LN(I55)+0.0017)*I83</f>
        <v>280</v>
      </c>
      <c r="J167" s="105">
        <f t="shared" si="233"/>
        <v>372</v>
      </c>
      <c r="K167" s="105">
        <f t="shared" si="233"/>
        <v>492</v>
      </c>
      <c r="L167" s="105">
        <f t="shared" si="233"/>
        <v>534</v>
      </c>
      <c r="M167" s="106">
        <f t="shared" si="233"/>
        <v>640</v>
      </c>
      <c r="O167" s="83">
        <v>1300</v>
      </c>
      <c r="P167" s="110">
        <f t="shared" ref="P167:T167" si="234">(0.118*LN(P139)+0.0017)/(0.118*LN(P55)+0.0017)*P83</f>
        <v>309</v>
      </c>
      <c r="Q167" s="105">
        <f t="shared" si="234"/>
        <v>458</v>
      </c>
      <c r="R167" s="105">
        <f t="shared" si="234"/>
        <v>548</v>
      </c>
      <c r="S167" s="105">
        <f t="shared" si="234"/>
        <v>637</v>
      </c>
      <c r="T167" s="106">
        <f t="shared" si="234"/>
        <v>748</v>
      </c>
      <c r="V167" s="83">
        <v>1300</v>
      </c>
      <c r="W167" s="110">
        <f t="shared" ref="W167:AA167" si="235">(0.118*LN(W139)+0.0017)/(0.118*LN(W55)+0.0017)*W83</f>
        <v>319</v>
      </c>
      <c r="X167" s="105">
        <f t="shared" si="235"/>
        <v>521</v>
      </c>
      <c r="Y167" s="105">
        <f t="shared" si="235"/>
        <v>691</v>
      </c>
      <c r="Z167" s="105">
        <f t="shared" si="235"/>
        <v>840</v>
      </c>
      <c r="AA167" s="106">
        <f t="shared" si="235"/>
        <v>1035</v>
      </c>
    </row>
    <row r="168" spans="1:27" ht="21" hidden="1" customHeight="1" x14ac:dyDescent="0.35">
      <c r="A168" s="84">
        <v>1400</v>
      </c>
      <c r="B168" s="111">
        <f t="shared" ref="B168:F168" si="236">(0.118*LN(B140)+0.0017)/(0.118*LN(B56)+0.0017)*B84</f>
        <v>278</v>
      </c>
      <c r="C168" s="107">
        <f t="shared" si="236"/>
        <v>344</v>
      </c>
      <c r="D168" s="107">
        <f t="shared" si="236"/>
        <v>445</v>
      </c>
      <c r="E168" s="107">
        <f t="shared" si="236"/>
        <v>490</v>
      </c>
      <c r="F168" s="108">
        <f t="shared" si="236"/>
        <v>575</v>
      </c>
      <c r="G168" s="71"/>
      <c r="H168" s="84">
        <v>1400</v>
      </c>
      <c r="I168" s="111">
        <f t="shared" ref="I168:M168" si="237">(0.118*LN(I140)+0.0017)/(0.118*LN(I56)+0.0017)*I84</f>
        <v>306</v>
      </c>
      <c r="J168" s="107">
        <f t="shared" si="237"/>
        <v>407</v>
      </c>
      <c r="K168" s="107">
        <f t="shared" si="237"/>
        <v>538</v>
      </c>
      <c r="L168" s="107">
        <f t="shared" si="237"/>
        <v>584</v>
      </c>
      <c r="M168" s="108">
        <f t="shared" si="237"/>
        <v>701</v>
      </c>
      <c r="O168" s="84">
        <v>1400</v>
      </c>
      <c r="P168" s="111">
        <f t="shared" ref="P168:T168" si="238">(0.118*LN(P140)+0.0017)/(0.118*LN(P56)+0.0017)*P84</f>
        <v>339</v>
      </c>
      <c r="Q168" s="107">
        <f t="shared" si="238"/>
        <v>501</v>
      </c>
      <c r="R168" s="107">
        <f t="shared" si="238"/>
        <v>600</v>
      </c>
      <c r="S168" s="107">
        <f t="shared" si="238"/>
        <v>697</v>
      </c>
      <c r="T168" s="108">
        <f t="shared" si="238"/>
        <v>819</v>
      </c>
      <c r="V168" s="84">
        <v>1400</v>
      </c>
      <c r="W168" s="111">
        <f t="shared" ref="W168:AA168" si="239">(0.118*LN(W140)+0.0017)/(0.118*LN(W56)+0.0017)*W84</f>
        <v>349</v>
      </c>
      <c r="X168" s="107">
        <f t="shared" si="239"/>
        <v>571</v>
      </c>
      <c r="Y168" s="107">
        <f t="shared" si="239"/>
        <v>756</v>
      </c>
      <c r="Z168" s="107">
        <f t="shared" si="239"/>
        <v>919</v>
      </c>
      <c r="AA168" s="108">
        <f t="shared" si="239"/>
        <v>1133</v>
      </c>
    </row>
    <row r="169" spans="1:27" ht="21" hidden="1" customHeight="1" x14ac:dyDescent="0.35">
      <c r="A169" s="81">
        <v>1500</v>
      </c>
      <c r="B169" s="109">
        <f t="shared" ref="B169:F169" si="240">(0.118*LN(B141)+0.0017)/(0.118*LN(B57)+0.0017)*B85</f>
        <v>302</v>
      </c>
      <c r="C169" s="103">
        <f t="shared" si="240"/>
        <v>374</v>
      </c>
      <c r="D169" s="103">
        <f t="shared" si="240"/>
        <v>483</v>
      </c>
      <c r="E169" s="103">
        <f t="shared" si="240"/>
        <v>532</v>
      </c>
      <c r="F169" s="104">
        <f t="shared" si="240"/>
        <v>624</v>
      </c>
      <c r="G169" s="71"/>
      <c r="H169" s="81">
        <v>1500</v>
      </c>
      <c r="I169" s="109">
        <f t="shared" ref="I169:M169" si="241">(0.118*LN(I141)+0.0017)/(0.118*LN(I57)+0.0017)*I85</f>
        <v>332</v>
      </c>
      <c r="J169" s="103">
        <f t="shared" si="241"/>
        <v>442</v>
      </c>
      <c r="K169" s="103">
        <f t="shared" si="241"/>
        <v>584</v>
      </c>
      <c r="L169" s="103">
        <f t="shared" si="241"/>
        <v>635</v>
      </c>
      <c r="M169" s="104">
        <f t="shared" si="241"/>
        <v>761</v>
      </c>
      <c r="O169" s="81">
        <v>1500</v>
      </c>
      <c r="P169" s="109">
        <f t="shared" ref="P169:T169" si="242">(0.118*LN(P141)+0.0017)/(0.118*LN(P57)+0.0017)*P85</f>
        <v>368</v>
      </c>
      <c r="Q169" s="103">
        <f t="shared" si="242"/>
        <v>544</v>
      </c>
      <c r="R169" s="103">
        <f t="shared" si="242"/>
        <v>652</v>
      </c>
      <c r="S169" s="103">
        <f t="shared" si="242"/>
        <v>757</v>
      </c>
      <c r="T169" s="104">
        <f t="shared" si="242"/>
        <v>890</v>
      </c>
      <c r="V169" s="81">
        <v>1500</v>
      </c>
      <c r="W169" s="109">
        <f t="shared" ref="W169:AA169" si="243">(0.118*LN(W141)+0.0017)/(0.118*LN(W57)+0.0017)*W85</f>
        <v>379</v>
      </c>
      <c r="X169" s="103">
        <f t="shared" si="243"/>
        <v>620</v>
      </c>
      <c r="Y169" s="103">
        <f t="shared" si="243"/>
        <v>822</v>
      </c>
      <c r="Z169" s="103">
        <f t="shared" si="243"/>
        <v>998</v>
      </c>
      <c r="AA169" s="104">
        <f t="shared" si="243"/>
        <v>1230</v>
      </c>
    </row>
    <row r="170" spans="1:27" ht="21" hidden="1" customHeight="1" x14ac:dyDescent="0.35">
      <c r="A170" s="83">
        <v>1600</v>
      </c>
      <c r="B170" s="110">
        <f t="shared" ref="B170:F170" si="244">(0.118*LN(B142)+0.0017)/(0.118*LN(B58)+0.0017)*B86</f>
        <v>326</v>
      </c>
      <c r="C170" s="105">
        <f t="shared" si="244"/>
        <v>404</v>
      </c>
      <c r="D170" s="105">
        <f t="shared" si="244"/>
        <v>521</v>
      </c>
      <c r="E170" s="105">
        <f t="shared" si="244"/>
        <v>575</v>
      </c>
      <c r="F170" s="106">
        <f t="shared" si="244"/>
        <v>674</v>
      </c>
      <c r="G170" s="71"/>
      <c r="H170" s="83">
        <v>1600</v>
      </c>
      <c r="I170" s="110">
        <f t="shared" ref="I170:M170" si="245">(0.118*LN(I142)+0.0017)/(0.118*LN(I58)+0.0017)*I86</f>
        <v>359</v>
      </c>
      <c r="J170" s="105">
        <f t="shared" si="245"/>
        <v>477</v>
      </c>
      <c r="K170" s="105">
        <f t="shared" si="245"/>
        <v>631</v>
      </c>
      <c r="L170" s="105">
        <f t="shared" si="245"/>
        <v>685</v>
      </c>
      <c r="M170" s="106">
        <f t="shared" si="245"/>
        <v>822</v>
      </c>
      <c r="O170" s="83">
        <v>1600</v>
      </c>
      <c r="P170" s="110">
        <f t="shared" ref="P170:T170" si="246">(0.118*LN(P142)+0.0017)/(0.118*LN(P58)+0.0017)*P86</f>
        <v>397</v>
      </c>
      <c r="Q170" s="105">
        <f t="shared" si="246"/>
        <v>587</v>
      </c>
      <c r="R170" s="105">
        <f t="shared" si="246"/>
        <v>703</v>
      </c>
      <c r="S170" s="105">
        <f t="shared" si="246"/>
        <v>817</v>
      </c>
      <c r="T170" s="106">
        <f t="shared" si="246"/>
        <v>960</v>
      </c>
      <c r="V170" s="83">
        <v>1600</v>
      </c>
      <c r="W170" s="110">
        <f t="shared" ref="W170:AA170" si="247">(0.118*LN(W142)+0.0017)/(0.118*LN(W58)+0.0017)*W86</f>
        <v>409</v>
      </c>
      <c r="X170" s="105">
        <f t="shared" si="247"/>
        <v>669</v>
      </c>
      <c r="Y170" s="105">
        <f t="shared" si="247"/>
        <v>887</v>
      </c>
      <c r="Z170" s="105">
        <f t="shared" si="247"/>
        <v>1078</v>
      </c>
      <c r="AA170" s="106">
        <f t="shared" si="247"/>
        <v>1328</v>
      </c>
    </row>
    <row r="171" spans="1:27" ht="21" hidden="1" customHeight="1" x14ac:dyDescent="0.35">
      <c r="A171" s="83">
        <v>1800</v>
      </c>
      <c r="B171" s="110">
        <f t="shared" ref="B171:F171" si="248">(0.118*LN(B143)+0.0017)/(0.118*LN(B59)+0.0017)*B87</f>
        <v>374</v>
      </c>
      <c r="C171" s="105">
        <f t="shared" si="248"/>
        <v>463</v>
      </c>
      <c r="D171" s="105">
        <f t="shared" si="248"/>
        <v>598</v>
      </c>
      <c r="E171" s="105">
        <f t="shared" si="248"/>
        <v>659</v>
      </c>
      <c r="F171" s="106">
        <f t="shared" si="248"/>
        <v>773</v>
      </c>
      <c r="G171" s="71"/>
      <c r="H171" s="83">
        <v>1800</v>
      </c>
      <c r="I171" s="110">
        <f t="shared" ref="I171:M171" si="249">(0.118*LN(I143)+0.0017)/(0.118*LN(I59)+0.0017)*I87</f>
        <v>411</v>
      </c>
      <c r="J171" s="105">
        <f t="shared" si="249"/>
        <v>547</v>
      </c>
      <c r="K171" s="105">
        <f t="shared" si="249"/>
        <v>724</v>
      </c>
      <c r="L171" s="105">
        <f t="shared" si="249"/>
        <v>786</v>
      </c>
      <c r="M171" s="106">
        <f t="shared" si="249"/>
        <v>942</v>
      </c>
      <c r="O171" s="83">
        <v>1800</v>
      </c>
      <c r="P171" s="110">
        <f t="shared" ref="P171:T171" si="250">(0.118*LN(P143)+0.0017)/(0.118*LN(P59)+0.0017)*P87</f>
        <v>455</v>
      </c>
      <c r="Q171" s="105">
        <f t="shared" si="250"/>
        <v>673</v>
      </c>
      <c r="R171" s="105">
        <f t="shared" si="250"/>
        <v>807</v>
      </c>
      <c r="S171" s="105">
        <f t="shared" si="250"/>
        <v>938</v>
      </c>
      <c r="T171" s="106">
        <f t="shared" si="250"/>
        <v>1102</v>
      </c>
      <c r="V171" s="83">
        <v>1800</v>
      </c>
      <c r="W171" s="110">
        <f t="shared" ref="W171:AA171" si="251">(0.118*LN(W143)+0.0017)/(0.118*LN(W59)+0.0017)*W87</f>
        <v>470</v>
      </c>
      <c r="X171" s="105">
        <f t="shared" si="251"/>
        <v>767</v>
      </c>
      <c r="Y171" s="105">
        <f t="shared" si="251"/>
        <v>1017</v>
      </c>
      <c r="Z171" s="105">
        <f t="shared" si="251"/>
        <v>1236</v>
      </c>
      <c r="AA171" s="106">
        <f t="shared" si="251"/>
        <v>1523</v>
      </c>
    </row>
    <row r="172" spans="1:27" ht="21" hidden="1" customHeight="1" x14ac:dyDescent="0.35">
      <c r="A172" s="84">
        <v>2000</v>
      </c>
      <c r="B172" s="111">
        <f t="shared" ref="B172:F172" si="252">(0.118*LN(B144)+0.0017)/(0.118*LN(B60)+0.0017)*B88</f>
        <v>422</v>
      </c>
      <c r="C172" s="107">
        <f t="shared" si="252"/>
        <v>523</v>
      </c>
      <c r="D172" s="107">
        <f t="shared" si="252"/>
        <v>675</v>
      </c>
      <c r="E172" s="107">
        <f t="shared" si="252"/>
        <v>744</v>
      </c>
      <c r="F172" s="108">
        <f t="shared" si="252"/>
        <v>872</v>
      </c>
      <c r="G172" s="71"/>
      <c r="H172" s="84">
        <v>2000</v>
      </c>
      <c r="I172" s="111">
        <f t="shared" ref="I172:M172" si="253">(0.118*LN(I144)+0.0017)/(0.118*LN(I60)+0.0017)*I88</f>
        <v>464</v>
      </c>
      <c r="J172" s="107">
        <f t="shared" si="253"/>
        <v>617</v>
      </c>
      <c r="K172" s="107">
        <f t="shared" si="253"/>
        <v>816</v>
      </c>
      <c r="L172" s="107">
        <f t="shared" si="253"/>
        <v>886</v>
      </c>
      <c r="M172" s="108">
        <f t="shared" si="253"/>
        <v>1063</v>
      </c>
      <c r="O172" s="84">
        <v>2000</v>
      </c>
      <c r="P172" s="111">
        <f t="shared" ref="P172:T172" si="254">(0.118*LN(P144)+0.0017)/(0.118*LN(P60)+0.0017)*P88</f>
        <v>514</v>
      </c>
      <c r="Q172" s="107">
        <f t="shared" si="254"/>
        <v>760</v>
      </c>
      <c r="R172" s="107">
        <f t="shared" si="254"/>
        <v>910</v>
      </c>
      <c r="S172" s="107">
        <f t="shared" si="254"/>
        <v>1058</v>
      </c>
      <c r="T172" s="108">
        <f t="shared" si="254"/>
        <v>1243</v>
      </c>
      <c r="V172" s="84">
        <v>2000</v>
      </c>
      <c r="W172" s="111">
        <f t="shared" ref="W172:AA172" si="255">(0.118*LN(W144)+0.0017)/(0.118*LN(W60)+0.0017)*W88</f>
        <v>530</v>
      </c>
      <c r="X172" s="107">
        <f t="shared" si="255"/>
        <v>866</v>
      </c>
      <c r="Y172" s="107">
        <f t="shared" si="255"/>
        <v>1148</v>
      </c>
      <c r="Z172" s="107">
        <f t="shared" si="255"/>
        <v>1395</v>
      </c>
      <c r="AA172" s="108">
        <f t="shared" si="255"/>
        <v>1719</v>
      </c>
    </row>
    <row r="173" spans="1:27" ht="21" hidden="1" customHeight="1" x14ac:dyDescent="0.35">
      <c r="A173" s="81">
        <v>2200</v>
      </c>
      <c r="B173" s="109">
        <f t="shared" ref="B173:F173" si="256">(0.118*LN(B145)+0.0017)/(0.118*LN(B61)+0.0017)*B89</f>
        <v>470</v>
      </c>
      <c r="C173" s="103">
        <f t="shared" si="256"/>
        <v>582</v>
      </c>
      <c r="D173" s="103">
        <f t="shared" si="256"/>
        <v>751</v>
      </c>
      <c r="E173" s="103">
        <f t="shared" si="256"/>
        <v>828</v>
      </c>
      <c r="F173" s="104">
        <f t="shared" si="256"/>
        <v>971</v>
      </c>
      <c r="G173" s="71"/>
      <c r="H173" s="81">
        <v>2200</v>
      </c>
      <c r="I173" s="109">
        <f t="shared" ref="I173:M173" si="257">(0.118*LN(I145)+0.0017)/(0.118*LN(I61)+0.0017)*I89</f>
        <v>517</v>
      </c>
      <c r="J173" s="103">
        <f t="shared" si="257"/>
        <v>687</v>
      </c>
      <c r="K173" s="103">
        <f t="shared" si="257"/>
        <v>909</v>
      </c>
      <c r="L173" s="103">
        <f t="shared" si="257"/>
        <v>987</v>
      </c>
      <c r="M173" s="104">
        <f t="shared" si="257"/>
        <v>1184</v>
      </c>
      <c r="O173" s="81">
        <v>2200</v>
      </c>
      <c r="P173" s="109">
        <f t="shared" ref="P173:T173" si="258">(0.118*LN(P145)+0.0017)/(0.118*LN(P61)+0.0017)*P89</f>
        <v>572</v>
      </c>
      <c r="Q173" s="103">
        <f t="shared" si="258"/>
        <v>846</v>
      </c>
      <c r="R173" s="103">
        <f t="shared" si="258"/>
        <v>1014</v>
      </c>
      <c r="S173" s="103">
        <f t="shared" si="258"/>
        <v>1178</v>
      </c>
      <c r="T173" s="104">
        <f t="shared" si="258"/>
        <v>1384</v>
      </c>
      <c r="V173" s="81">
        <v>2200</v>
      </c>
      <c r="W173" s="109">
        <f t="shared" ref="W173:AA173" si="259">(0.118*LN(W145)+0.0017)/(0.118*LN(W61)+0.0017)*W89</f>
        <v>590</v>
      </c>
      <c r="X173" s="103">
        <f t="shared" si="259"/>
        <v>964</v>
      </c>
      <c r="Y173" s="103">
        <f t="shared" si="259"/>
        <v>1278</v>
      </c>
      <c r="Z173" s="103">
        <f t="shared" si="259"/>
        <v>1553</v>
      </c>
      <c r="AA173" s="104">
        <f t="shared" si="259"/>
        <v>1914</v>
      </c>
    </row>
    <row r="174" spans="1:27" ht="21" hidden="1" customHeight="1" x14ac:dyDescent="0.35">
      <c r="A174" s="83">
        <v>2400</v>
      </c>
      <c r="B174" s="110">
        <f t="shared" ref="B174:F174" si="260">(0.118*LN(B146)+0.0017)/(0.118*LN(B62)+0.0017)*B90</f>
        <v>518</v>
      </c>
      <c r="C174" s="105">
        <f t="shared" si="260"/>
        <v>641</v>
      </c>
      <c r="D174" s="105">
        <f t="shared" si="260"/>
        <v>828</v>
      </c>
      <c r="E174" s="105">
        <f t="shared" si="260"/>
        <v>912</v>
      </c>
      <c r="F174" s="106">
        <f t="shared" si="260"/>
        <v>1070</v>
      </c>
      <c r="G174" s="71"/>
      <c r="H174" s="83">
        <v>2400</v>
      </c>
      <c r="I174" s="110">
        <f t="shared" ref="I174:M174" si="261">(0.118*LN(I146)+0.0017)/(0.118*LN(I62)+0.0017)*I90</f>
        <v>570</v>
      </c>
      <c r="J174" s="105">
        <f t="shared" si="261"/>
        <v>757</v>
      </c>
      <c r="K174" s="105">
        <f t="shared" si="261"/>
        <v>1002</v>
      </c>
      <c r="L174" s="105">
        <f t="shared" si="261"/>
        <v>1088</v>
      </c>
      <c r="M174" s="106">
        <f t="shared" si="261"/>
        <v>1305</v>
      </c>
      <c r="O174" s="83">
        <v>2400</v>
      </c>
      <c r="P174" s="110">
        <f t="shared" ref="P174:T174" si="262">(0.118*LN(P146)+0.0017)/(0.118*LN(P62)+0.0017)*P90</f>
        <v>630</v>
      </c>
      <c r="Q174" s="105">
        <f t="shared" si="262"/>
        <v>932</v>
      </c>
      <c r="R174" s="105">
        <f t="shared" si="262"/>
        <v>1117</v>
      </c>
      <c r="S174" s="105">
        <f t="shared" si="262"/>
        <v>1298</v>
      </c>
      <c r="T174" s="106">
        <f t="shared" si="262"/>
        <v>1525</v>
      </c>
      <c r="V174" s="83">
        <v>2400</v>
      </c>
      <c r="W174" s="110">
        <f t="shared" ref="W174:AA174" si="263">(0.118*LN(W146)+0.0017)/(0.118*LN(W62)+0.0017)*W90</f>
        <v>650</v>
      </c>
      <c r="X174" s="105">
        <f t="shared" si="263"/>
        <v>1062</v>
      </c>
      <c r="Y174" s="105">
        <f t="shared" si="263"/>
        <v>1408</v>
      </c>
      <c r="Z174" s="105">
        <f t="shared" si="263"/>
        <v>1711</v>
      </c>
      <c r="AA174" s="106">
        <f t="shared" si="263"/>
        <v>2109</v>
      </c>
    </row>
    <row r="175" spans="1:27" ht="21" hidden="1" customHeight="1" x14ac:dyDescent="0.35">
      <c r="A175" s="83">
        <v>2500</v>
      </c>
      <c r="B175" s="110">
        <f t="shared" ref="B175:F175" si="264">(0.118*LN(B147)+0.0017)/(0.118*LN(B63)+0.0017)*B91</f>
        <v>542</v>
      </c>
      <c r="C175" s="105">
        <f t="shared" si="264"/>
        <v>671</v>
      </c>
      <c r="D175" s="105">
        <f t="shared" si="264"/>
        <v>866</v>
      </c>
      <c r="E175" s="105">
        <f t="shared" si="264"/>
        <v>955</v>
      </c>
      <c r="F175" s="106">
        <f t="shared" si="264"/>
        <v>1120</v>
      </c>
      <c r="G175" s="71"/>
      <c r="H175" s="83">
        <v>2500</v>
      </c>
      <c r="I175" s="110">
        <f t="shared" ref="I175:M175" si="265">(0.118*LN(I147)+0.0017)/(0.118*LN(I63)+0.0017)*I91</f>
        <v>596</v>
      </c>
      <c r="J175" s="105">
        <f t="shared" si="265"/>
        <v>792</v>
      </c>
      <c r="K175" s="105">
        <f t="shared" si="265"/>
        <v>1048</v>
      </c>
      <c r="L175" s="105">
        <f t="shared" si="265"/>
        <v>1138</v>
      </c>
      <c r="M175" s="106">
        <f t="shared" si="265"/>
        <v>1365</v>
      </c>
      <c r="O175" s="83">
        <v>2500</v>
      </c>
      <c r="P175" s="110">
        <f t="shared" ref="P175:T175" si="266">(0.118*LN(P147)+0.0017)/(0.118*LN(P63)+0.0017)*P91</f>
        <v>660</v>
      </c>
      <c r="Q175" s="105">
        <f t="shared" si="266"/>
        <v>975</v>
      </c>
      <c r="R175" s="105">
        <f t="shared" si="266"/>
        <v>1169</v>
      </c>
      <c r="S175" s="105">
        <f t="shared" si="266"/>
        <v>1358</v>
      </c>
      <c r="T175" s="106">
        <f t="shared" si="266"/>
        <v>1596</v>
      </c>
      <c r="V175" s="83">
        <v>2500</v>
      </c>
      <c r="W175" s="110">
        <f t="shared" ref="W175:AA175" si="267">(0.118*LN(W147)+0.0017)/(0.118*LN(W63)+0.0017)*W91</f>
        <v>680</v>
      </c>
      <c r="X175" s="105">
        <f t="shared" si="267"/>
        <v>1112</v>
      </c>
      <c r="Y175" s="105">
        <f t="shared" si="267"/>
        <v>1474</v>
      </c>
      <c r="Z175" s="105">
        <f t="shared" si="267"/>
        <v>1791</v>
      </c>
      <c r="AA175" s="106">
        <f t="shared" si="267"/>
        <v>2207</v>
      </c>
    </row>
    <row r="176" spans="1:27" ht="21" hidden="1" customHeight="1" x14ac:dyDescent="0.35">
      <c r="A176" s="84">
        <v>2600</v>
      </c>
      <c r="B176" s="111">
        <f t="shared" ref="B176:F176" si="268">(0.118*LN(B148)+0.0017)/(0.118*LN(B64)+0.0017)*B92</f>
        <v>566</v>
      </c>
      <c r="C176" s="107">
        <f t="shared" si="268"/>
        <v>701</v>
      </c>
      <c r="D176" s="107">
        <f t="shared" si="268"/>
        <v>905</v>
      </c>
      <c r="E176" s="107">
        <f t="shared" si="268"/>
        <v>997</v>
      </c>
      <c r="F176" s="108">
        <f t="shared" si="268"/>
        <v>1169</v>
      </c>
      <c r="G176" s="71"/>
      <c r="H176" s="84">
        <v>2600</v>
      </c>
      <c r="I176" s="111">
        <f t="shared" ref="I176:M176" si="269">(0.118*LN(I148)+0.0017)/(0.118*LN(I64)+0.0017)*I92</f>
        <v>623</v>
      </c>
      <c r="J176" s="107">
        <f t="shared" si="269"/>
        <v>827</v>
      </c>
      <c r="K176" s="107">
        <f t="shared" si="269"/>
        <v>1095</v>
      </c>
      <c r="L176" s="107">
        <f t="shared" si="269"/>
        <v>1188</v>
      </c>
      <c r="M176" s="108">
        <f t="shared" si="269"/>
        <v>1426</v>
      </c>
      <c r="O176" s="84">
        <v>2600</v>
      </c>
      <c r="P176" s="111">
        <f t="shared" ref="P176:T176" si="270">(0.118*LN(P148)+0.0017)/(0.118*LN(P64)+0.0017)*P92</f>
        <v>689</v>
      </c>
      <c r="Q176" s="107">
        <f t="shared" si="270"/>
        <v>1019</v>
      </c>
      <c r="R176" s="107">
        <f t="shared" si="270"/>
        <v>1220</v>
      </c>
      <c r="S176" s="107">
        <f t="shared" si="270"/>
        <v>1418</v>
      </c>
      <c r="T176" s="108">
        <f t="shared" si="270"/>
        <v>1666</v>
      </c>
      <c r="V176" s="84">
        <v>2600</v>
      </c>
      <c r="W176" s="111">
        <f t="shared" ref="W176:AA176" si="271">(0.118*LN(W148)+0.0017)/(0.118*LN(W64)+0.0017)*W92</f>
        <v>710</v>
      </c>
      <c r="X176" s="107">
        <f t="shared" si="271"/>
        <v>1161</v>
      </c>
      <c r="Y176" s="107">
        <f t="shared" si="271"/>
        <v>1539</v>
      </c>
      <c r="Z176" s="107">
        <f t="shared" si="271"/>
        <v>1870</v>
      </c>
      <c r="AA176" s="108">
        <f t="shared" si="271"/>
        <v>2305</v>
      </c>
    </row>
    <row r="177" spans="1:55" ht="21" hidden="1" customHeight="1" x14ac:dyDescent="0.35">
      <c r="A177" s="81">
        <v>2700</v>
      </c>
      <c r="B177" s="109">
        <f t="shared" ref="B177:F177" si="272">(0.118*LN(B149)+0.0017)/(0.118*LN(B65)+0.0017)*B93</f>
        <v>590</v>
      </c>
      <c r="C177" s="103">
        <f t="shared" si="272"/>
        <v>730</v>
      </c>
      <c r="D177" s="103">
        <f t="shared" si="272"/>
        <v>943</v>
      </c>
      <c r="E177" s="103">
        <f t="shared" si="272"/>
        <v>1039</v>
      </c>
      <c r="F177" s="104">
        <f t="shared" si="272"/>
        <v>1219</v>
      </c>
      <c r="G177" s="71"/>
      <c r="H177" s="81">
        <v>2700</v>
      </c>
      <c r="I177" s="109">
        <f t="shared" ref="I177:M177" si="273">(0.118*LN(I149)+0.0017)/(0.118*LN(I65)+0.0017)*I93</f>
        <v>649</v>
      </c>
      <c r="J177" s="103">
        <f t="shared" si="273"/>
        <v>862</v>
      </c>
      <c r="K177" s="103">
        <f t="shared" si="273"/>
        <v>1141</v>
      </c>
      <c r="L177" s="103">
        <f t="shared" si="273"/>
        <v>1239</v>
      </c>
      <c r="M177" s="104">
        <f t="shared" si="273"/>
        <v>1486</v>
      </c>
      <c r="O177" s="81">
        <v>2700</v>
      </c>
      <c r="P177" s="109">
        <f t="shared" ref="P177:T177" si="274">(0.118*LN(P149)+0.0017)/(0.118*LN(P65)+0.0017)*P93</f>
        <v>718</v>
      </c>
      <c r="Q177" s="103">
        <f t="shared" si="274"/>
        <v>1062</v>
      </c>
      <c r="R177" s="103">
        <f t="shared" si="274"/>
        <v>1272</v>
      </c>
      <c r="S177" s="103">
        <f t="shared" si="274"/>
        <v>1479</v>
      </c>
      <c r="T177" s="104">
        <f t="shared" si="274"/>
        <v>1737</v>
      </c>
      <c r="V177" s="81">
        <v>2700</v>
      </c>
      <c r="W177" s="109">
        <f t="shared" ref="W177:AA177" si="275">(0.118*LN(W149)+0.0017)/(0.118*LN(W65)+0.0017)*W93</f>
        <v>741</v>
      </c>
      <c r="X177" s="103">
        <f t="shared" si="275"/>
        <v>1210</v>
      </c>
      <c r="Y177" s="103">
        <f t="shared" si="275"/>
        <v>1604</v>
      </c>
      <c r="Z177" s="103">
        <f t="shared" si="275"/>
        <v>1949</v>
      </c>
      <c r="AA177" s="104">
        <f t="shared" si="275"/>
        <v>2402</v>
      </c>
    </row>
    <row r="178" spans="1:55" ht="21" hidden="1" customHeight="1" x14ac:dyDescent="0.35">
      <c r="A178" s="83">
        <v>2800</v>
      </c>
      <c r="B178" s="110">
        <f t="shared" ref="B178:F178" si="276">(0.118*LN(B150)+0.0017)/(0.118*LN(B66)+0.0017)*B94</f>
        <v>614</v>
      </c>
      <c r="C178" s="105">
        <f t="shared" si="276"/>
        <v>760</v>
      </c>
      <c r="D178" s="105">
        <f t="shared" si="276"/>
        <v>981</v>
      </c>
      <c r="E178" s="105">
        <f t="shared" si="276"/>
        <v>1081</v>
      </c>
      <c r="F178" s="106">
        <f t="shared" si="276"/>
        <v>1268</v>
      </c>
      <c r="G178" s="71"/>
      <c r="H178" s="83">
        <v>2800</v>
      </c>
      <c r="I178" s="110">
        <f t="shared" ref="I178:M178" si="277">(0.118*LN(I150)+0.0017)/(0.118*LN(I66)+0.0017)*I94</f>
        <v>675</v>
      </c>
      <c r="J178" s="105">
        <f t="shared" si="277"/>
        <v>897</v>
      </c>
      <c r="K178" s="105">
        <f t="shared" si="277"/>
        <v>1187</v>
      </c>
      <c r="L178" s="105">
        <f t="shared" si="277"/>
        <v>1289</v>
      </c>
      <c r="M178" s="106">
        <f t="shared" si="277"/>
        <v>1546</v>
      </c>
      <c r="O178" s="83">
        <v>2800</v>
      </c>
      <c r="P178" s="110">
        <f t="shared" ref="P178:T178" si="278">(0.118*LN(P150)+0.0017)/(0.118*LN(P66)+0.0017)*P94</f>
        <v>747</v>
      </c>
      <c r="Q178" s="105">
        <f t="shared" si="278"/>
        <v>1105</v>
      </c>
      <c r="R178" s="105">
        <f t="shared" si="278"/>
        <v>1324</v>
      </c>
      <c r="S178" s="105">
        <f t="shared" si="278"/>
        <v>1539</v>
      </c>
      <c r="T178" s="106">
        <f t="shared" si="278"/>
        <v>1808</v>
      </c>
      <c r="V178" s="83">
        <v>2800</v>
      </c>
      <c r="W178" s="110">
        <f t="shared" ref="W178:AA178" si="279">(0.118*LN(W150)+0.0017)/(0.118*LN(W66)+0.0017)*W94</f>
        <v>771</v>
      </c>
      <c r="X178" s="105">
        <f t="shared" si="279"/>
        <v>1259</v>
      </c>
      <c r="Y178" s="105">
        <f t="shared" si="279"/>
        <v>1669</v>
      </c>
      <c r="Z178" s="105">
        <f t="shared" si="279"/>
        <v>2028</v>
      </c>
      <c r="AA178" s="106">
        <f t="shared" si="279"/>
        <v>2500</v>
      </c>
    </row>
    <row r="179" spans="1:55" ht="21" hidden="1" customHeight="1" x14ac:dyDescent="0.35">
      <c r="A179" s="83">
        <v>2900</v>
      </c>
      <c r="B179" s="110">
        <f t="shared" ref="B179:F179" si="280">(0.118*LN(B151)+0.0017)/(0.118*LN(B67)+0.0017)*B95</f>
        <v>638</v>
      </c>
      <c r="C179" s="105">
        <f t="shared" si="280"/>
        <v>790</v>
      </c>
      <c r="D179" s="105">
        <f t="shared" si="280"/>
        <v>1019</v>
      </c>
      <c r="E179" s="105">
        <f t="shared" si="280"/>
        <v>1124</v>
      </c>
      <c r="F179" s="106">
        <f t="shared" si="280"/>
        <v>1318</v>
      </c>
      <c r="G179" s="71"/>
      <c r="H179" s="83">
        <v>2900</v>
      </c>
      <c r="I179" s="110">
        <f t="shared" ref="I179:M179" si="281">(0.118*LN(I151)+0.0017)/(0.118*LN(I67)+0.0017)*I95</f>
        <v>702</v>
      </c>
      <c r="J179" s="105">
        <f t="shared" si="281"/>
        <v>932</v>
      </c>
      <c r="K179" s="105">
        <f t="shared" si="281"/>
        <v>1234</v>
      </c>
      <c r="L179" s="105">
        <f t="shared" si="281"/>
        <v>1340</v>
      </c>
      <c r="M179" s="106">
        <f t="shared" si="281"/>
        <v>1607</v>
      </c>
      <c r="O179" s="83">
        <v>2900</v>
      </c>
      <c r="P179" s="110">
        <f t="shared" ref="P179:T179" si="282">(0.118*LN(P151)+0.0017)/(0.118*LN(P67)+0.0017)*P95</f>
        <v>776</v>
      </c>
      <c r="Q179" s="105">
        <f t="shared" si="282"/>
        <v>1148</v>
      </c>
      <c r="R179" s="105">
        <f t="shared" si="282"/>
        <v>1376</v>
      </c>
      <c r="S179" s="105">
        <f t="shared" si="282"/>
        <v>1599</v>
      </c>
      <c r="T179" s="106">
        <f t="shared" si="282"/>
        <v>1878</v>
      </c>
      <c r="V179" s="83">
        <v>2900</v>
      </c>
      <c r="W179" s="110">
        <f t="shared" ref="W179:AA179" si="283">(0.118*LN(W151)+0.0017)/(0.118*LN(W67)+0.0017)*W95</f>
        <v>801</v>
      </c>
      <c r="X179" s="105">
        <f t="shared" si="283"/>
        <v>1308</v>
      </c>
      <c r="Y179" s="105">
        <f t="shared" si="283"/>
        <v>1734</v>
      </c>
      <c r="Z179" s="105">
        <f t="shared" si="283"/>
        <v>2108</v>
      </c>
      <c r="AA179" s="106">
        <f t="shared" si="283"/>
        <v>2598</v>
      </c>
    </row>
    <row r="180" spans="1:55" ht="21" hidden="1" customHeight="1" x14ac:dyDescent="0.35">
      <c r="A180" s="84">
        <v>3000</v>
      </c>
      <c r="B180" s="111">
        <f t="shared" ref="B180:F180" si="284">(0.118*LN(B152)+0.0017)/(0.118*LN(B68)+0.0017)*B96</f>
        <v>662</v>
      </c>
      <c r="C180" s="107">
        <f t="shared" si="284"/>
        <v>820</v>
      </c>
      <c r="D180" s="107">
        <f t="shared" si="284"/>
        <v>1058</v>
      </c>
      <c r="E180" s="107">
        <f t="shared" si="284"/>
        <v>1166</v>
      </c>
      <c r="F180" s="108">
        <f t="shared" si="284"/>
        <v>1367</v>
      </c>
      <c r="G180" s="71"/>
      <c r="H180" s="84">
        <v>3000</v>
      </c>
      <c r="I180" s="111">
        <f t="shared" ref="I180:M180" si="285">(0.118*LN(I152)+0.0017)/(0.118*LN(I68)+0.0017)*I96</f>
        <v>728</v>
      </c>
      <c r="J180" s="107">
        <f t="shared" si="285"/>
        <v>967</v>
      </c>
      <c r="K180" s="107">
        <f t="shared" si="285"/>
        <v>1280</v>
      </c>
      <c r="L180" s="107">
        <f t="shared" si="285"/>
        <v>1390</v>
      </c>
      <c r="M180" s="108">
        <f t="shared" si="285"/>
        <v>1667</v>
      </c>
      <c r="O180" s="84">
        <v>3000</v>
      </c>
      <c r="P180" s="111">
        <f t="shared" ref="P180:T180" si="286">(0.118*LN(P152)+0.0017)/(0.118*LN(P68)+0.0017)*P96</f>
        <v>805</v>
      </c>
      <c r="Q180" s="107">
        <f t="shared" si="286"/>
        <v>1191</v>
      </c>
      <c r="R180" s="107">
        <f t="shared" si="286"/>
        <v>1427</v>
      </c>
      <c r="S180" s="107">
        <f t="shared" si="286"/>
        <v>1659</v>
      </c>
      <c r="T180" s="108">
        <f t="shared" si="286"/>
        <v>1949</v>
      </c>
      <c r="V180" s="84">
        <v>3000</v>
      </c>
      <c r="W180" s="111">
        <f t="shared" ref="W180:AA180" si="287">(0.118*LN(W152)+0.0017)/(0.118*LN(W68)+0.0017)*W96</f>
        <v>831</v>
      </c>
      <c r="X180" s="107">
        <f t="shared" si="287"/>
        <v>1357</v>
      </c>
      <c r="Y180" s="107">
        <f t="shared" si="287"/>
        <v>1800</v>
      </c>
      <c r="Z180" s="107">
        <f t="shared" si="287"/>
        <v>2187</v>
      </c>
      <c r="AA180" s="108">
        <f t="shared" si="287"/>
        <v>2695</v>
      </c>
    </row>
    <row r="181" spans="1:55" ht="21" hidden="1" customHeight="1" x14ac:dyDescent="0.35">
      <c r="A181" s="81">
        <v>3200</v>
      </c>
      <c r="B181" s="109">
        <f t="shared" ref="B181:F181" si="288">(0.118*LN(B153)+0.0017)/(0.118*LN(B69)+0.0017)*B97</f>
        <v>710</v>
      </c>
      <c r="C181" s="103">
        <f t="shared" si="288"/>
        <v>879</v>
      </c>
      <c r="D181" s="103">
        <f t="shared" si="288"/>
        <v>1134</v>
      </c>
      <c r="E181" s="103">
        <f t="shared" si="288"/>
        <v>1250</v>
      </c>
      <c r="F181" s="104">
        <f t="shared" si="288"/>
        <v>1466</v>
      </c>
      <c r="G181" s="71"/>
      <c r="H181" s="81">
        <v>3200</v>
      </c>
      <c r="I181" s="109">
        <f t="shared" ref="I181:M181" si="289">(0.118*LN(I153)+0.0017)/(0.118*LN(I69)+0.0017)*I97</f>
        <v>781</v>
      </c>
      <c r="J181" s="103">
        <f t="shared" si="289"/>
        <v>1038</v>
      </c>
      <c r="K181" s="103">
        <f t="shared" si="289"/>
        <v>1373</v>
      </c>
      <c r="L181" s="103">
        <f t="shared" si="289"/>
        <v>1491</v>
      </c>
      <c r="M181" s="104">
        <f t="shared" si="289"/>
        <v>1788</v>
      </c>
      <c r="O181" s="81">
        <v>3200</v>
      </c>
      <c r="P181" s="109">
        <f t="shared" ref="P181:T181" si="290">(0.118*LN(P153)+0.0017)/(0.118*LN(P69)+0.0017)*P97</f>
        <v>864</v>
      </c>
      <c r="Q181" s="103">
        <f t="shared" si="290"/>
        <v>1278</v>
      </c>
      <c r="R181" s="103">
        <f t="shared" si="290"/>
        <v>1531</v>
      </c>
      <c r="S181" s="103">
        <f t="shared" si="290"/>
        <v>1779</v>
      </c>
      <c r="T181" s="104">
        <f t="shared" si="290"/>
        <v>2090</v>
      </c>
      <c r="V181" s="81">
        <v>3200</v>
      </c>
      <c r="W181" s="109">
        <f t="shared" ref="W181:AA181" si="291">(0.118*LN(W153)+0.0017)/(0.118*LN(W69)+0.0017)*W97</f>
        <v>891</v>
      </c>
      <c r="X181" s="103">
        <f t="shared" si="291"/>
        <v>1456</v>
      </c>
      <c r="Y181" s="103">
        <f t="shared" si="291"/>
        <v>1930</v>
      </c>
      <c r="Z181" s="103">
        <f t="shared" si="291"/>
        <v>2345</v>
      </c>
      <c r="AA181" s="104">
        <f t="shared" si="291"/>
        <v>2891</v>
      </c>
    </row>
    <row r="182" spans="1:55" ht="21" hidden="1" customHeight="1" x14ac:dyDescent="0.25">
      <c r="A182" s="83">
        <v>3400</v>
      </c>
      <c r="B182" s="110">
        <f t="shared" ref="B182:F182" si="292">(0.118*LN(B154)+0.0017)/(0.118*LN(B70)+0.0017)*B98</f>
        <v>758</v>
      </c>
      <c r="C182" s="105">
        <f t="shared" si="292"/>
        <v>938</v>
      </c>
      <c r="D182" s="105">
        <f t="shared" si="292"/>
        <v>1211</v>
      </c>
      <c r="E182" s="105">
        <f t="shared" si="292"/>
        <v>1335</v>
      </c>
      <c r="F182" s="106">
        <f t="shared" si="292"/>
        <v>1565</v>
      </c>
      <c r="H182" s="83">
        <v>3400</v>
      </c>
      <c r="I182" s="110">
        <f t="shared" ref="I182:M182" si="293">(0.118*LN(I154)+0.0017)/(0.118*LN(I70)+0.0017)*I98</f>
        <v>834</v>
      </c>
      <c r="J182" s="105">
        <f t="shared" si="293"/>
        <v>1108</v>
      </c>
      <c r="K182" s="105">
        <f t="shared" si="293"/>
        <v>1466</v>
      </c>
      <c r="L182" s="105">
        <f t="shared" si="293"/>
        <v>1591</v>
      </c>
      <c r="M182" s="106">
        <f t="shared" si="293"/>
        <v>1909</v>
      </c>
      <c r="O182" s="83">
        <v>3400</v>
      </c>
      <c r="P182" s="110">
        <f t="shared" ref="P182:T182" si="294">(0.118*LN(P154)+0.0017)/(0.118*LN(P70)+0.0017)*P98</f>
        <v>922</v>
      </c>
      <c r="Q182" s="105">
        <f t="shared" si="294"/>
        <v>1364</v>
      </c>
      <c r="R182" s="105">
        <f t="shared" si="294"/>
        <v>1634</v>
      </c>
      <c r="S182" s="105">
        <f t="shared" si="294"/>
        <v>1899</v>
      </c>
      <c r="T182" s="106">
        <f t="shared" si="294"/>
        <v>2231</v>
      </c>
      <c r="V182" s="83">
        <v>3400</v>
      </c>
      <c r="W182" s="110">
        <f t="shared" ref="W182:AA182" si="295">(0.118*LN(W154)+0.0017)/(0.118*LN(W70)+0.0017)*W98</f>
        <v>951</v>
      </c>
      <c r="X182" s="105">
        <f t="shared" si="295"/>
        <v>1554</v>
      </c>
      <c r="Y182" s="105">
        <f t="shared" si="295"/>
        <v>2060</v>
      </c>
      <c r="Z182" s="105">
        <f t="shared" si="295"/>
        <v>2504</v>
      </c>
      <c r="AA182" s="106">
        <f t="shared" si="295"/>
        <v>3086</v>
      </c>
    </row>
    <row r="183" spans="1:55" ht="21" hidden="1" customHeight="1" x14ac:dyDescent="0.3">
      <c r="A183" s="84">
        <v>3600</v>
      </c>
      <c r="B183" s="111">
        <f>(0.118*LN(B155)+0.0017)/(0.118*LN(B71)+0.0017)*B99</f>
        <v>806</v>
      </c>
      <c r="C183" s="107">
        <f t="shared" ref="C183:F183" si="296">(0.118*LN(C155)+0.0017)/(0.118*LN(C71)+0.0017)*C99</f>
        <v>998</v>
      </c>
      <c r="D183" s="107">
        <f t="shared" si="296"/>
        <v>1288</v>
      </c>
      <c r="E183" s="107">
        <f t="shared" si="296"/>
        <v>1419</v>
      </c>
      <c r="F183" s="108">
        <f t="shared" si="296"/>
        <v>1665</v>
      </c>
      <c r="G183" s="8"/>
      <c r="H183" s="84">
        <v>3600</v>
      </c>
      <c r="I183" s="111">
        <f t="shared" ref="I183:M183" si="297">(0.118*LN(I155)+0.0017)/(0.118*LN(I71)+0.0017)*I99</f>
        <v>886</v>
      </c>
      <c r="J183" s="107">
        <f t="shared" si="297"/>
        <v>1178</v>
      </c>
      <c r="K183" s="107">
        <f t="shared" si="297"/>
        <v>1558</v>
      </c>
      <c r="L183" s="107">
        <f t="shared" si="297"/>
        <v>1692</v>
      </c>
      <c r="M183" s="108">
        <f t="shared" si="297"/>
        <v>2030</v>
      </c>
      <c r="N183" s="8"/>
      <c r="O183" s="84">
        <v>3600</v>
      </c>
      <c r="P183" s="111">
        <f t="shared" ref="P183:T183" si="298">(0.118*LN(P155)+0.0017)/(0.118*LN(P71)+0.0017)*P99</f>
        <v>981</v>
      </c>
      <c r="Q183" s="107">
        <f t="shared" si="298"/>
        <v>1450</v>
      </c>
      <c r="R183" s="107">
        <f t="shared" si="298"/>
        <v>1738</v>
      </c>
      <c r="S183" s="107">
        <f t="shared" si="298"/>
        <v>2019</v>
      </c>
      <c r="T183" s="108">
        <f t="shared" si="298"/>
        <v>2373</v>
      </c>
      <c r="V183" s="84">
        <v>3600</v>
      </c>
      <c r="W183" s="111">
        <f t="shared" ref="W183:AA183" si="299">(0.118*LN(W155)+0.0017)/(0.118*LN(W71)+0.0017)*W99</f>
        <v>1011</v>
      </c>
      <c r="X183" s="107">
        <f t="shared" si="299"/>
        <v>1653</v>
      </c>
      <c r="Y183" s="107">
        <f t="shared" si="299"/>
        <v>2191</v>
      </c>
      <c r="Z183" s="107">
        <f t="shared" si="299"/>
        <v>2662</v>
      </c>
      <c r="AA183" s="108">
        <f t="shared" si="299"/>
        <v>3281</v>
      </c>
    </row>
    <row r="184" spans="1:55" ht="21" hidden="1" customHeight="1" x14ac:dyDescent="0.25"/>
    <row r="185" spans="1:55" ht="21" hidden="1" customHeight="1" x14ac:dyDescent="0.35">
      <c r="A185" s="23" t="s">
        <v>89</v>
      </c>
      <c r="H185" s="25"/>
      <c r="J185" s="25"/>
      <c r="AC185" s="116"/>
      <c r="AD185" s="76"/>
      <c r="AE185" s="76"/>
      <c r="AF185" s="76"/>
      <c r="AG185" s="76"/>
      <c r="AH185" s="76"/>
      <c r="AI185" s="71"/>
      <c r="AJ185" s="116"/>
      <c r="AK185" s="76"/>
      <c r="AL185" s="76"/>
      <c r="AM185" s="76"/>
      <c r="AN185" s="76"/>
      <c r="AO185" s="76"/>
      <c r="AP185" s="4"/>
      <c r="AQ185" s="116"/>
      <c r="AR185" s="76"/>
      <c r="AS185" s="76"/>
      <c r="AT185" s="76"/>
      <c r="AU185" s="76"/>
      <c r="AV185" s="76"/>
      <c r="AW185" s="76"/>
      <c r="AX185" s="116"/>
      <c r="AY185" s="76"/>
      <c r="AZ185" s="76"/>
      <c r="BA185" s="76"/>
      <c r="BB185" s="76"/>
      <c r="BC185" s="76"/>
    </row>
    <row r="186" spans="1:55" ht="21" hidden="1" customHeight="1" x14ac:dyDescent="0.35">
      <c r="A186" t="s">
        <v>53</v>
      </c>
      <c r="C186" s="6"/>
      <c r="D186" s="70"/>
      <c r="E186" s="8"/>
      <c r="F186" s="6"/>
      <c r="G186" s="7"/>
      <c r="H186" t="s">
        <v>54</v>
      </c>
      <c r="O186" t="s">
        <v>55</v>
      </c>
      <c r="V186" t="s">
        <v>56</v>
      </c>
      <c r="AC186" s="76"/>
      <c r="AD186" s="105"/>
      <c r="AE186" s="105"/>
      <c r="AF186" s="105"/>
      <c r="AG186" s="105"/>
      <c r="AH186" s="105"/>
      <c r="AI186" s="71"/>
      <c r="AJ186" s="76"/>
      <c r="AK186" s="105"/>
      <c r="AL186" s="105"/>
      <c r="AM186" s="105"/>
      <c r="AN186" s="105"/>
      <c r="AO186" s="105"/>
      <c r="AP186" s="4"/>
      <c r="AQ186" s="76"/>
      <c r="AR186" s="105"/>
      <c r="AS186" s="105"/>
      <c r="AT186" s="105"/>
      <c r="AU186" s="105"/>
      <c r="AV186" s="105"/>
      <c r="AW186" s="4"/>
      <c r="AX186" s="76"/>
      <c r="AY186" s="105"/>
      <c r="AZ186" s="105"/>
      <c r="BA186" s="105"/>
      <c r="BB186" s="105"/>
      <c r="BC186" s="105"/>
    </row>
    <row r="187" spans="1:55" ht="21" hidden="1" customHeight="1" x14ac:dyDescent="0.25">
      <c r="A187" s="81" t="s">
        <v>58</v>
      </c>
      <c r="B187" s="72"/>
      <c r="C187" s="73"/>
      <c r="D187" s="73" t="s">
        <v>60</v>
      </c>
      <c r="E187" s="73"/>
      <c r="F187" s="43"/>
      <c r="H187" s="81" t="s">
        <v>58</v>
      </c>
      <c r="I187" s="73"/>
      <c r="J187" s="73"/>
      <c r="K187" s="73" t="s">
        <v>60</v>
      </c>
      <c r="L187" s="73"/>
      <c r="M187" s="43"/>
      <c r="N187" s="57"/>
      <c r="O187" s="81" t="s">
        <v>58</v>
      </c>
      <c r="P187" s="73"/>
      <c r="Q187" s="73"/>
      <c r="R187" s="73" t="s">
        <v>60</v>
      </c>
      <c r="S187" s="73"/>
      <c r="T187" s="43"/>
      <c r="U187" s="57"/>
      <c r="V187" s="81" t="s">
        <v>58</v>
      </c>
      <c r="W187" s="73"/>
      <c r="X187" s="73"/>
      <c r="Y187" s="73" t="s">
        <v>60</v>
      </c>
      <c r="Z187" s="73"/>
      <c r="AA187" s="43"/>
    </row>
    <row r="188" spans="1:55" ht="21" hidden="1" customHeight="1" x14ac:dyDescent="0.35">
      <c r="A188" s="82" t="s">
        <v>61</v>
      </c>
      <c r="B188" s="80">
        <v>200</v>
      </c>
      <c r="C188" s="78">
        <v>250</v>
      </c>
      <c r="D188" s="78">
        <v>300</v>
      </c>
      <c r="E188" s="78">
        <v>340</v>
      </c>
      <c r="F188" s="79">
        <v>420</v>
      </c>
      <c r="G188" s="71"/>
      <c r="H188" s="82" t="s">
        <v>61</v>
      </c>
      <c r="I188" s="78">
        <v>200</v>
      </c>
      <c r="J188" s="78">
        <v>250</v>
      </c>
      <c r="K188" s="78">
        <v>300</v>
      </c>
      <c r="L188" s="78">
        <v>340</v>
      </c>
      <c r="M188" s="79">
        <v>420</v>
      </c>
      <c r="O188" s="82" t="s">
        <v>61</v>
      </c>
      <c r="P188" s="78">
        <v>200</v>
      </c>
      <c r="Q188" s="78">
        <v>250</v>
      </c>
      <c r="R188" s="78">
        <v>300</v>
      </c>
      <c r="S188" s="78">
        <v>340</v>
      </c>
      <c r="T188" s="79">
        <v>420</v>
      </c>
      <c r="U188" s="57"/>
      <c r="V188" s="82" t="s">
        <v>61</v>
      </c>
      <c r="W188" s="78">
        <v>200</v>
      </c>
      <c r="X188" s="78">
        <v>250</v>
      </c>
      <c r="Y188" s="78">
        <v>300</v>
      </c>
      <c r="Z188" s="78">
        <v>340</v>
      </c>
      <c r="AA188" s="79">
        <v>420</v>
      </c>
    </row>
    <row r="189" spans="1:55" ht="21" hidden="1" customHeight="1" x14ac:dyDescent="0.35">
      <c r="A189" s="81">
        <v>700</v>
      </c>
      <c r="B189" s="271">
        <f>(IF(B133&lt;2300,64/B133,IF(B133&gt;3000,(-1.8*LOG((0.002/15.1/3.7)^1.11+6.9/B133))^-2,23.857*10^-6*B133-0.0271)))/(IF(B105&lt;2300,64/B105,IF(B105&gt;3000,(-1.8*LOG((0.002/15.1/3.7)^1.11+6.9/B105))^-2,23.857*10^-6*B105-0.0271)))*(0.0189*$A189/1000-0.0063)*B272^(-0.0094*$A189/1000+1.8072)</f>
        <v>0.41153097371087971</v>
      </c>
      <c r="C189" s="117">
        <f t="shared" ref="C189:C211" si="300">(IF(C133&lt;2300,64/C133,IF(C133&gt;3000,(-1.8*LOG((0.002/15.1/3.7)^1.11+6.9/C133))^-2,23.857*10^-6*C133-0.0271)))/(IF(C105&lt;2300,64/C105,IF(C105&gt;3000,(-1.8*LOG((0.002/15.1/3.7)^1.11+6.9/C105))^-2,23.857*10^-6*C105-0.0271)))*(0.0189*$A189/1000-0.0063)*C272^(-0.0094*$A189/1000+1.8072)</f>
        <v>0.61101492494588061</v>
      </c>
      <c r="D189" s="117">
        <f>(IF(D133&lt;2300,64/D133,IF(D133&gt;3000,(-1.8*LOG((0.002/15.1/3.7)^1.11+6.9/D133))^-2,23.857*10^-6*D133-0.0271)))/(IF(D105&lt;2300,64/D105,IF(D105&gt;3000,(-1.8*LOG((0.002/15.1/3.7)^1.11+6.9/D105))^-2,23.857*10^-6*D105-0.0271)))*(0.1647*$A189/1000-0.0542)*D272^(0.0185*($A189/1000)^2-0.0945*$A189/1000+1.8895)</f>
        <v>9.2255240625011741</v>
      </c>
      <c r="E189" s="117">
        <f t="shared" ref="E189:E211" si="301">(IF(E133&lt;2300,64/E133,IF(E133&gt;3000,(-1.8*LOG((0.002/15.1/3.7)^1.11+6.9/E133))^-2,23.857*10^-6*E133-0.0271)))/(IF(E105&lt;2300,64/E105,IF(E105&gt;3000,(-1.8*LOG((0.002/15.1/3.7)^1.11+6.9/E105))^-2,23.857*10^-6*E105-0.0271)))*(0.1647*$A189/1000-0.0542)*E272^(0.0185*($A189/1000)^2-0.0945*$A189/1000+1.8895)</f>
        <v>11.027629276487357</v>
      </c>
      <c r="F189" s="118">
        <f>(IF(F133&lt;2300,64/F133,IF(F133&gt;3000,(-1.8*LOG((0.002/15.1/3.7)^1.11+6.9/F133))^-2,23.857*10^-6*F133-0.0271)))/(IF(F105&lt;2300,64/F105,IF(F105&gt;3000,(-1.8*LOG((0.002/15.1/3.7)^1.11+6.9/F105))^-2,23.857*10^-6*F105-0.0271)))*(0.0431*$A189/1000-0.0178)*F272^(-0.0301*$A189/1000+1.8426)</f>
        <v>2.9055413956750726</v>
      </c>
      <c r="G189" s="71"/>
      <c r="H189" s="81">
        <v>700</v>
      </c>
      <c r="I189" s="122">
        <f t="shared" ref="I189:J189" si="302">(IF(I133&lt;2300,64/I133,IF(I133&gt;3000,(-1.8*LOG((0.002/15.1/3.7)^1.11+6.9/I133))^-2,23.857*10^-6*I133-0.0271)))/(IF(I105&lt;2300,64/I105,IF(I105&gt;3000,(-1.8*LOG((0.002/15.1/3.7)^1.11+6.9/I105))^-2,23.857*10^-6*I105-0.0271)))*(0.0189*$A189/1000-0.0063)*I272^(-0.0094*$A189/1000+1.8072)</f>
        <v>0.48857925676970393</v>
      </c>
      <c r="J189" s="117">
        <f t="shared" si="302"/>
        <v>0.81711811741293583</v>
      </c>
      <c r="K189" s="117">
        <f t="shared" ref="K189:L189" si="303">(IF(K133&lt;2300,64/K133,IF(K133&gt;3000,(-1.8*LOG((0.002/15.1/3.7)^1.11+6.9/K133))^-2,23.857*10^-6*K133-0.0271)))/(IF(K105&lt;2300,64/K105,IF(K105&gt;3000,(-1.8*LOG((0.002/15.1/3.7)^1.11+6.9/K105))^-2,23.857*10^-6*K105-0.0271)))*(0.1647*$A189/1000-0.0542)*K272^(0.0185*($A189/1000)^2-0.0945*$A189/1000+1.8895)</f>
        <v>13.086926454453316</v>
      </c>
      <c r="L189" s="117">
        <f t="shared" si="303"/>
        <v>15.305080443183531</v>
      </c>
      <c r="M189" s="118">
        <f t="shared" ref="M189:M211" si="304">(IF(M133&lt;2300,64/M133,IF(M133&gt;3000,(-1.8*LOG((0.002/15.1/3.7)^1.11+6.9/M133))^-2,23.857*10^-6*M133-0.0271)))/(IF(M105&lt;2300,64/M105,IF(M105&gt;3000,(-1.8*LOG((0.002/15.1/3.7)^1.11+6.9/M105))^-2,23.857*10^-6*M105-0.0271)))*(0.0431*$A189/1000-0.0178)*M272^(-0.0301*$A189/1000+1.8426)</f>
        <v>4.1694514629163244</v>
      </c>
      <c r="O189" s="81">
        <v>700</v>
      </c>
      <c r="P189" s="118">
        <f t="shared" ref="P189:Q211" si="305">(IF(P133&lt;2300,64/P133,IF(P133&gt;3000,(-1.8*LOG((0.002/15.1/3.7)^1.11+6.9/P133))^-2,23.857*10^-6*P133-0.0271)))/(IF(P105&lt;2300,64/P105,IF(P105&gt;3000,(-1.8*LOG((0.002/15.1/3.7)^1.11+6.9/P105))^-2,23.857*10^-6*P105-0.0271)))*(0.0431*$A189/1000-0.0178)*P272^(-0.0301*$A189/1000+1.8426)</f>
        <v>1.1034768050731945</v>
      </c>
      <c r="Q189" s="118">
        <f t="shared" si="305"/>
        <v>2.2678161810303159</v>
      </c>
      <c r="R189" s="117">
        <f>(IF(R133&lt;2300,64/R133,IF(R133&gt;3000,(-1.8*LOG((0.002/15.1/3.7)^1.11+6.9/R133))^-2,23.857*10^-6*R133-0.0271)))/(IF(R105&lt;2300,64/R105,IF(R105&gt;3000,(-1.8*LOG((0.002/15.1/3.7)^1.11+6.9/R105))^-2,23.857*10^-6*R105-0.0271)))*(0.038*($A189/1000)^2-0.0819*$A189/1000+0.0936)*R272^(-0.0775*($A189/1000)^2+0.2865*$A189/1009+1.5604)</f>
        <v>10.276189938888214</v>
      </c>
      <c r="S189" s="117">
        <f t="shared" ref="S189:S211" si="306">(IF(S133&lt;2300,64/S133,IF(S133&gt;3000,(-1.8*LOG((0.002/15.1/3.7)^1.11+6.9/S133))^-2,23.857*10^-6*S133-0.0271)))/(IF(S105&lt;2300,64/S105,IF(S105&gt;3000,(-1.8*LOG((0.002/15.1/3.7)^1.11+6.9/S105))^-2,23.857*10^-6*S105-0.0271)))*(0.038*($A189/1000)^2-0.0819*$A189/1000+0.0936)*S272^(-0.0775*($A189/1000)^2+0.2865*$A189/1009+1.5604)</f>
        <v>13.260493452914723</v>
      </c>
      <c r="T189" s="118">
        <f>(IF(T133&lt;2300,64/T133,IF(T133&gt;3000,(-1.8*LOG((0.002/15.1/3.7)^1.11+6.9/T133))^-2,23.857*10^-6*T133-0.0271)))/(IF(T105&lt;2300,64/T105,IF(T105&gt;3000,(-1.8*LOG((0.002/15.1/3.7)^1.11+6.9/T105))^-2,23.857*10^-6*T105-0.0271)))*(0.0364*($A189/1000)^2-0.0411*$A189/1000+0.0587)*T272^(-0.0435*($A189/1000)^2+0.1204*$A189/1000+1.7307)</f>
        <v>19.491260425441002</v>
      </c>
      <c r="V189" s="81">
        <v>700</v>
      </c>
      <c r="W189" s="118">
        <f t="shared" ref="W189:X211" si="307">(IF(W133&lt;2300,64/W133,IF(W133&gt;3000,(-1.8*LOG((0.002/15.1/3.7)^1.11+6.9/W133))^-2,23.857*10^-6*W133-0.0271)))/(IF(W105&lt;2300,64/W105,IF(W105&gt;3000,(-1.8*LOG((0.002/15.1/3.7)^1.11+6.9/W105))^-2,23.857*10^-6*W105-0.0271)))*(0.0431*$A189/1000-0.0178)*W272^(-0.0301*$A189/1000+1.8426)</f>
        <v>1.1642116950774946</v>
      </c>
      <c r="X189" s="118">
        <f t="shared" si="307"/>
        <v>2.8592830554578956</v>
      </c>
      <c r="Y189" s="117">
        <f t="shared" ref="Y189:Z189" si="308">(IF(Y133&lt;2300,64/Y133,IF(Y133&gt;3000,(-1.8*LOG((0.002/15.1/3.7)^1.11+6.9/Y133))^-2,23.857*10^-6*Y133-0.0271)))/(IF(Y105&lt;2300,64/Y105,IF(Y105&gt;3000,(-1.8*LOG((0.002/15.1/3.7)^1.11+6.9/Y105))^-2,23.857*10^-6*Y105-0.0271)))*(0.038*($A189/1000)^2-0.0819*$A189/1000+0.0936)*Y272^(-0.0775*($A189/1000)^2+0.2865*$A189/1009+1.5604)</f>
        <v>15.306911648879604</v>
      </c>
      <c r="Z189" s="117">
        <f t="shared" si="308"/>
        <v>21.351727110066257</v>
      </c>
      <c r="AA189" s="118">
        <f t="shared" ref="AA189:AA211" si="309">(IF(AA133&lt;2300,64/AA133,IF(AA133&gt;3000,(-1.8*LOG((0.002/15.1/3.7)^1.11+6.9/AA133))^-2,23.857*10^-6*AA133-0.0271)))/(IF(AA105&lt;2300,64/AA105,IF(AA105&gt;3000,(-1.8*LOG((0.002/15.1/3.7)^1.11+6.9/AA105))^-2,23.857*10^-6*AA105-0.0271)))*(0.0364*($A189/1000)^2-0.0411*$A189/1000+0.0587)*AA272^(-0.0435*($A189/1000)^2+0.1204*$A189/1000+1.7307)</f>
        <v>34.801990870746813</v>
      </c>
    </row>
    <row r="190" spans="1:55" ht="21" hidden="1" customHeight="1" x14ac:dyDescent="0.35">
      <c r="A190" s="83">
        <v>800</v>
      </c>
      <c r="B190" s="123">
        <f t="shared" ref="B190" si="310">(IF(B134&lt;2300,64/B134,IF(B134&gt;3000,(-1.8*LOG((0.002/15.1/3.7)^1.11+6.9/B134))^-2,23.857*10^-6*B134-0.0271)))/(IF(B106&lt;2300,64/B106,IF(B106&gt;3000,(-1.8*LOG((0.002/15.1/3.7)^1.11+6.9/B106))^-2,23.857*10^-6*B106-0.0271)))*(0.0189*$A190/1000-0.0063)*B273^(-0.0094*$A190/1000+1.8072)</f>
        <v>0.74553205916553689</v>
      </c>
      <c r="C190" s="116">
        <f t="shared" si="300"/>
        <v>1.0960805821114319</v>
      </c>
      <c r="D190" s="116">
        <f t="shared" ref="D190" si="311">(IF(D134&lt;2300,64/D134,IF(D134&gt;3000,(-1.8*LOG((0.002/15.1/3.7)^1.11+6.9/D134))^-2,23.857*10^-6*D134-0.0271)))/(IF(D106&lt;2300,64/D106,IF(D106&gt;3000,(-1.8*LOG((0.002/15.1/3.7)^1.11+6.9/D106))^-2,23.857*10^-6*D106-0.0271)))*(0.1647*$A190/1000-0.0542)*D273^(0.0185*($A190/1000)^2-0.0945*$A190/1000+1.8895)</f>
        <v>16.573911816381642</v>
      </c>
      <c r="E190" s="116">
        <f t="shared" si="301"/>
        <v>19.80030477809925</v>
      </c>
      <c r="F190" s="119">
        <f t="shared" ref="F190:F211" si="312">(IF(F134&lt;2300,64/F134,IF(F134&gt;3000,(-1.8*LOG((0.002/15.1/3.7)^1.11+6.9/F134))^-2,23.857*10^-6*F134-0.0271)))/(IF(F106&lt;2300,64/F106,IF(F106&gt;3000,(-1.8*LOG((0.002/15.1/3.7)^1.11+6.9/F106))^-2,23.857*10^-6*F106-0.0271)))*(0.0431*$A190/1000-0.0178)*F273^(-0.0301*$A190/1000+1.8426)</f>
        <v>5.5320017110709063</v>
      </c>
      <c r="G190" s="71"/>
      <c r="H190" s="83">
        <v>800</v>
      </c>
      <c r="I190" s="123">
        <f t="shared" ref="I190:J190" si="313">(IF(I134&lt;2300,64/I134,IF(I134&gt;3000,(-1.8*LOG((0.002/15.1/3.7)^1.11+6.9/I134))^-2,23.857*10^-6*I134-0.0271)))/(IF(I106&lt;2300,64/I106,IF(I106&gt;3000,(-1.8*LOG((0.002/15.1/3.7)^1.11+6.9/I106))^-2,23.857*10^-6*I106-0.0271)))*(0.0189*$A190/1000-0.0063)*I273^(-0.0094*$A190/1000+1.8072)</f>
        <v>0.89152795183793587</v>
      </c>
      <c r="J190" s="116">
        <f t="shared" si="313"/>
        <v>1.4780385675768462</v>
      </c>
      <c r="K190" s="116">
        <f t="shared" ref="K190:L190" si="314">(IF(K134&lt;2300,64/K134,IF(K134&gt;3000,(-1.8*LOG((0.002/15.1/3.7)^1.11+6.9/K134))^-2,23.857*10^-6*K134-0.0271)))/(IF(K106&lt;2300,64/K106,IF(K106&gt;3000,(-1.8*LOG((0.002/15.1/3.7)^1.11+6.9/K106))^-2,23.857*10^-6*K106-0.0271)))*(0.1647*$A190/1000-0.0542)*K273^(0.0185*($A190/1000)^2-0.0945*$A190/1000+1.8895)</f>
        <v>23.448349048141587</v>
      </c>
      <c r="L190" s="116">
        <f t="shared" si="314"/>
        <v>27.196726696880404</v>
      </c>
      <c r="M190" s="119">
        <f t="shared" si="304"/>
        <v>7.9445553277750802</v>
      </c>
      <c r="O190" s="83">
        <v>800</v>
      </c>
      <c r="P190" s="123">
        <f t="shared" si="305"/>
        <v>2.1090719633222474</v>
      </c>
      <c r="Q190" s="116">
        <f t="shared" si="305"/>
        <v>4.3271297266273692</v>
      </c>
      <c r="R190" s="116">
        <f t="shared" ref="R190" si="315">(IF(R134&lt;2300,64/R134,IF(R134&gt;3000,(-1.8*LOG((0.002/15.1/3.7)^1.11+6.9/R134))^-2,23.857*10^-6*R134-0.0271)))/(IF(R106&lt;2300,64/R106,IF(R106&gt;3000,(-1.8*LOG((0.002/15.1/3.7)^1.11+6.9/R106))^-2,23.857*10^-6*R106-0.0271)))*(0.038*($A190/1000)^2-0.0819*$A190/1000+0.0936)*R273^(-0.0775*($A190/1000)^2+0.2865*$A190/1009+1.5604)</f>
        <v>14.5533390538776</v>
      </c>
      <c r="S190" s="116">
        <f t="shared" si="306"/>
        <v>18.894386650106373</v>
      </c>
      <c r="T190" s="119">
        <f t="shared" ref="T190:T211" si="316">(IF(T134&lt;2300,64/T134,IF(T134&gt;3000,(-1.8*LOG((0.002/15.1/3.7)^1.11+6.9/T134))^-2,23.857*10^-6*T134-0.0271)))/(IF(T106&lt;2300,64/T106,IF(T106&gt;3000,(-1.8*LOG((0.002/15.1/3.7)^1.11+6.9/T106))^-2,23.857*10^-6*T106-0.0271)))*(0.0364*($A190/1000)^2-0.0411*$A190/1000+0.0587)*T273^(-0.0435*($A190/1000)^2+0.1204*$A190/1000+1.7307)</f>
        <v>28.999232787502176</v>
      </c>
      <c r="V190" s="83">
        <v>800</v>
      </c>
      <c r="W190" s="116">
        <f t="shared" si="307"/>
        <v>2.2523741075009625</v>
      </c>
      <c r="X190" s="116">
        <f t="shared" si="307"/>
        <v>5.4595806582197381</v>
      </c>
      <c r="Y190" s="116">
        <f t="shared" ref="Y190:Z190" si="317">(IF(Y134&lt;2300,64/Y134,IF(Y134&gt;3000,(-1.8*LOG((0.002/15.1/3.7)^1.11+6.9/Y134))^-2,23.857*10^-6*Y134-0.0271)))/(IF(Y106&lt;2300,64/Y106,IF(Y106&gt;3000,(-1.8*LOG((0.002/15.1/3.7)^1.11+6.9/Y106))^-2,23.857*10^-6*Y106-0.0271)))*(0.038*($A190/1000)^2-0.0819*$A190/1000+0.0936)*Y273^(-0.0775*($A190/1000)^2+0.2865*$A190/1009+1.5604)</f>
        <v>21.705784657357579</v>
      </c>
      <c r="Z190" s="116">
        <f t="shared" si="317"/>
        <v>30.511131639941784</v>
      </c>
      <c r="AA190" s="119">
        <f t="shared" si="309"/>
        <v>52.092234090225624</v>
      </c>
    </row>
    <row r="191" spans="1:55" ht="21" hidden="1" customHeight="1" x14ac:dyDescent="0.35">
      <c r="A191" s="83">
        <v>900</v>
      </c>
      <c r="B191" s="123">
        <f t="shared" ref="B191" si="318">(IF(B135&lt;2300,64/B135,IF(B135&gt;3000,(-1.8*LOG((0.002/15.1/3.7)^1.11+6.9/B135))^-2,23.857*10^-6*B135-0.0271)))/(IF(B107&lt;2300,64/B107,IF(B107&gt;3000,(-1.8*LOG((0.002/15.1/3.7)^1.11+6.9/B107))^-2,23.857*10^-6*B107-0.0271)))*(0.0189*$A191/1000-0.0063)*B274^(-0.0094*$A191/1000+1.8072)</f>
        <v>1.2147437490539608</v>
      </c>
      <c r="C191" s="116">
        <f t="shared" si="300"/>
        <v>1.789966529111835</v>
      </c>
      <c r="D191" s="116">
        <f t="shared" ref="D191" si="319">(IF(D135&lt;2300,64/D135,IF(D135&gt;3000,(-1.8*LOG((0.002/15.1/3.7)^1.11+6.9/D135))^-2,23.857*10^-6*D135-0.0271)))/(IF(D107&lt;2300,64/D107,IF(D107&gt;3000,(-1.8*LOG((0.002/15.1/3.7)^1.11+6.9/D107))^-2,23.857*10^-6*D107-0.0271)))*(0.1647*$A191/1000-0.0542)*D274^(0.0185*($A191/1000)^2-0.0945*$A191/1000+1.8895)</f>
        <v>26.522191215937784</v>
      </c>
      <c r="E191" s="116">
        <f t="shared" si="301"/>
        <v>31.688793174995787</v>
      </c>
      <c r="F191" s="119">
        <f t="shared" si="312"/>
        <v>9.3189423032267271</v>
      </c>
      <c r="G191" s="71"/>
      <c r="H191" s="83">
        <v>900</v>
      </c>
      <c r="I191" s="123">
        <f t="shared" ref="I191:J191" si="320">(IF(I135&lt;2300,64/I135,IF(I135&gt;3000,(-1.8*LOG((0.002/15.1/3.7)^1.11+6.9/I135))^-2,23.857*10^-6*I135-0.0271)))/(IF(I107&lt;2300,64/I107,IF(I107&gt;3000,(-1.8*LOG((0.002/15.1/3.7)^1.11+6.9/I107))^-2,23.857*10^-6*I107-0.0271)))*(0.0189*$A191/1000-0.0063)*I274^(-0.0094*$A191/1000+1.8072)</f>
        <v>1.4448999604170316</v>
      </c>
      <c r="J191" s="116">
        <f t="shared" si="320"/>
        <v>2.4054461394853202</v>
      </c>
      <c r="K191" s="116">
        <f t="shared" ref="K191:L191" si="321">(IF(K135&lt;2300,64/K135,IF(K135&gt;3000,(-1.8*LOG((0.002/15.1/3.7)^1.11+6.9/K135))^-2,23.857*10^-6*K135-0.0271)))/(IF(K107&lt;2300,64/K107,IF(K107&gt;3000,(-1.8*LOG((0.002/15.1/3.7)^1.11+6.9/K107))^-2,23.857*10^-6*K107-0.0271)))*(0.1647*$A191/1000-0.0542)*K274^(0.0185*($A191/1000)^2-0.0945*$A191/1000+1.8895)</f>
        <v>37.488354665227689</v>
      </c>
      <c r="L191" s="116">
        <f t="shared" si="321"/>
        <v>43.484520521624589</v>
      </c>
      <c r="M191" s="119">
        <f t="shared" si="304"/>
        <v>13.37433922189495</v>
      </c>
      <c r="O191" s="83">
        <v>900</v>
      </c>
      <c r="P191" s="123">
        <f t="shared" si="305"/>
        <v>3.577932825060445</v>
      </c>
      <c r="Q191" s="116">
        <f t="shared" si="305"/>
        <v>7.2606486986998133</v>
      </c>
      <c r="R191" s="116">
        <f t="shared" ref="R191" si="322">(IF(R135&lt;2300,64/R135,IF(R135&gt;3000,(-1.8*LOG((0.002/15.1/3.7)^1.11+6.9/R135))^-2,23.857*10^-6*R135-0.0271)))/(IF(R107&lt;2300,64/R107,IF(R107&gt;3000,(-1.8*LOG((0.002/15.1/3.7)^1.11+6.9/R107))^-2,23.857*10^-6*R107-0.0271)))*(0.038*($A191/1000)^2-0.0819*$A191/1000+0.0936)*R274^(-0.0775*($A191/1000)^2+0.2865*$A191/1009+1.5604)</f>
        <v>19.639410116980674</v>
      </c>
      <c r="S191" s="116">
        <f t="shared" si="306"/>
        <v>25.639014672783457</v>
      </c>
      <c r="T191" s="119">
        <f t="shared" si="316"/>
        <v>41.402965854977509</v>
      </c>
      <c r="V191" s="83">
        <v>900</v>
      </c>
      <c r="W191" s="116">
        <f t="shared" si="307"/>
        <v>3.7824289701156193</v>
      </c>
      <c r="X191" s="116">
        <f t="shared" si="307"/>
        <v>9.215722588119009</v>
      </c>
      <c r="Y191" s="116">
        <f t="shared" ref="Y191:Z191" si="323">(IF(Y135&lt;2300,64/Y135,IF(Y135&gt;3000,(-1.8*LOG((0.002/15.1/3.7)^1.11+6.9/Y135))^-2,23.857*10^-6*Y135-0.0271)))/(IF(Y107&lt;2300,64/Y107,IF(Y107&gt;3000,(-1.8*LOG((0.002/15.1/3.7)^1.11+6.9/Y107))^-2,23.857*10^-6*Y107-0.0271)))*(0.038*($A191/1000)^2-0.0819*$A191/1000+0.0936)*Y274^(-0.0775*($A191/1000)^2+0.2865*$A191/1009+1.5604)</f>
        <v>29.491566771364223</v>
      </c>
      <c r="Z191" s="116">
        <f t="shared" si="323"/>
        <v>41.569613682575763</v>
      </c>
      <c r="AA191" s="119">
        <f t="shared" si="309"/>
        <v>74.419076868297921</v>
      </c>
    </row>
    <row r="192" spans="1:55" ht="21" hidden="1" customHeight="1" x14ac:dyDescent="0.35">
      <c r="A192" s="84">
        <v>1000</v>
      </c>
      <c r="B192" s="124">
        <f t="shared" ref="B192" si="324">(IF(B136&lt;2300,64/B136,IF(B136&gt;3000,(-1.8*LOG((0.002/15.1/3.7)^1.11+6.9/B136))^-2,23.857*10^-6*B136-0.0271)))/(IF(B108&lt;2300,64/B108,IF(B108&gt;3000,(-1.8*LOG((0.002/15.1/3.7)^1.11+6.9/B108))^-2,23.857*10^-6*B108-0.0271)))*(0.0189*$A192/1000-0.0063)*B275^(-0.0094*$A192/1000+1.8072)</f>
        <v>1.8382417200224037</v>
      </c>
      <c r="C192" s="120">
        <f t="shared" si="300"/>
        <v>2.7130789326290561</v>
      </c>
      <c r="D192" s="120">
        <f t="shared" ref="D192" si="325">(IF(D136&lt;2300,64/D136,IF(D136&gt;3000,(-1.8*LOG((0.002/15.1/3.7)^1.11+6.9/D136))^-2,23.857*10^-6*D136-0.0271)))/(IF(D108&lt;2300,64/D108,IF(D108&gt;3000,(-1.8*LOG((0.002/15.1/3.7)^1.11+6.9/D108))^-2,23.857*10^-6*D108-0.0271)))*(0.1647*$A192/1000-0.0542)*D275^(0.0185*($A192/1000)^2-0.0945*$A192/1000+1.8895)</f>
        <v>39.438745427821075</v>
      </c>
      <c r="E192" s="120">
        <f t="shared" si="301"/>
        <v>47.119430418132303</v>
      </c>
      <c r="F192" s="121">
        <f t="shared" si="312"/>
        <v>14.390850327650977</v>
      </c>
      <c r="G192" s="71"/>
      <c r="H192" s="84">
        <v>1000</v>
      </c>
      <c r="I192" s="124">
        <f t="shared" ref="I192:J192" si="326">(IF(I136&lt;2300,64/I136,IF(I136&gt;3000,(-1.8*LOG((0.002/15.1/3.7)^1.11+6.9/I136))^-2,23.857*10^-6*I136-0.0271)))/(IF(I108&lt;2300,64/I108,IF(I108&gt;3000,(-1.8*LOG((0.002/15.1/3.7)^1.11+6.9/I108))^-2,23.857*10^-6*I108-0.0271)))*(0.0189*$A192/1000-0.0063)*I275^(-0.0094*$A192/1000+1.8072)</f>
        <v>2.1779003432179942</v>
      </c>
      <c r="J192" s="120">
        <f t="shared" si="326"/>
        <v>3.6366246944531997</v>
      </c>
      <c r="K192" s="120">
        <f t="shared" ref="K192:L192" si="327">(IF(K136&lt;2300,64/K136,IF(K136&gt;3000,(-1.8*LOG((0.002/15.1/3.7)^1.11+6.9/K136))^-2,23.857*10^-6*K136-0.0271)))/(IF(K108&lt;2300,64/K108,IF(K108&gt;3000,(-1.8*LOG((0.002/15.1/3.7)^1.11+6.9/K108))^-2,23.857*10^-6*K108-0.0271)))*(0.1647*$A192/1000-0.0542)*K275^(0.0185*($A192/1000)^2-0.0945*$A192/1000+1.8895)</f>
        <v>55.981249024847791</v>
      </c>
      <c r="L192" s="120">
        <f t="shared" si="327"/>
        <v>64.905893430465213</v>
      </c>
      <c r="M192" s="121">
        <f t="shared" si="304"/>
        <v>20.559059887097096</v>
      </c>
      <c r="O192" s="84">
        <v>1000</v>
      </c>
      <c r="P192" s="124">
        <f t="shared" si="305"/>
        <v>5.5110268287896576</v>
      </c>
      <c r="Q192" s="120">
        <f t="shared" si="305"/>
        <v>11.181217634715793</v>
      </c>
      <c r="R192" s="120">
        <f t="shared" ref="R192" si="328">(IF(R136&lt;2300,64/R136,IF(R136&gt;3000,(-1.8*LOG((0.002/15.1/3.7)^1.11+6.9/R136))^-2,23.857*10^-6*R136-0.0271)))/(IF(R108&lt;2300,64/R108,IF(R108&gt;3000,(-1.8*LOG((0.002/15.1/3.7)^1.11+6.9/R108))^-2,23.857*10^-6*R108-0.0271)))*(0.038*($A192/1000)^2-0.0819*$A192/1000+0.0936)*R275^(-0.0775*($A192/1000)^2+0.2865*$A192/1009+1.5604)</f>
        <v>25.93107282923738</v>
      </c>
      <c r="S192" s="120">
        <f t="shared" si="306"/>
        <v>33.852487388733614</v>
      </c>
      <c r="T192" s="121">
        <f t="shared" si="316"/>
        <v>57.229332599760149</v>
      </c>
      <c r="V192" s="84">
        <v>1000</v>
      </c>
      <c r="W192" s="120">
        <f t="shared" si="307"/>
        <v>5.8300136395965723</v>
      </c>
      <c r="X192" s="120">
        <f t="shared" si="307"/>
        <v>14.183961313376864</v>
      </c>
      <c r="Y192" s="120">
        <f t="shared" ref="Y192:Z192" si="329">(IF(Y136&lt;2300,64/Y136,IF(Y136&gt;3000,(-1.8*LOG((0.002/15.1/3.7)^1.11+6.9/Y136))^-2,23.857*10^-6*Y136-0.0271)))/(IF(Y108&lt;2300,64/Y108,IF(Y108&gt;3000,(-1.8*LOG((0.002/15.1/3.7)^1.11+6.9/Y108))^-2,23.857*10^-6*Y108-0.0271)))*(0.038*($A192/1000)^2-0.0819*$A192/1000+0.0936)*Y275^(-0.0775*($A192/1000)^2+0.2865*$A192/1009+1.5604)</f>
        <v>39.122738912714397</v>
      </c>
      <c r="Z192" s="120">
        <f t="shared" si="329"/>
        <v>55.086737121605587</v>
      </c>
      <c r="AA192" s="121">
        <f t="shared" si="309"/>
        <v>102.67371155033634</v>
      </c>
    </row>
    <row r="193" spans="1:27" ht="21" hidden="1" customHeight="1" x14ac:dyDescent="0.35">
      <c r="A193" s="81">
        <v>1100</v>
      </c>
      <c r="B193" s="122">
        <f t="shared" ref="B193" si="330">(IF(B137&lt;2300,64/B137,IF(B137&gt;3000,(-1.8*LOG((0.002/15.1/3.7)^1.11+6.9/B137))^-2,23.857*10^-6*B137-0.0271)))/(IF(B109&lt;2300,64/B109,IF(B109&gt;3000,(-1.8*LOG((0.002/15.1/3.7)^1.11+6.9/B109))^-2,23.857*10^-6*B109-0.0271)))*(0.0189*$A193/1000-0.0063)*B276^(-0.0094*$A193/1000+1.8072)</f>
        <v>2.6341017667282021</v>
      </c>
      <c r="C193" s="117">
        <f t="shared" si="300"/>
        <v>3.8650301372588616</v>
      </c>
      <c r="D193" s="117">
        <f t="shared" ref="D193" si="331">(IF(D137&lt;2300,64/D137,IF(D137&gt;3000,(-1.8*LOG((0.002/15.1/3.7)^1.11+6.9/D137))^-2,23.857*10^-6*D137-0.0271)))/(IF(D109&lt;2300,64/D109,IF(D109&gt;3000,(-1.8*LOG((0.002/15.1/3.7)^1.11+6.9/D109))^-2,23.857*10^-6*D109-0.0271)))*(0.1647*$A193/1000-0.0542)*D276^(0.0185*($A193/1000)^2-0.0945*$A193/1000+1.8895)</f>
        <v>55.870189119229131</v>
      </c>
      <c r="E193" s="117">
        <f t="shared" si="301"/>
        <v>66.376664627209365</v>
      </c>
      <c r="F193" s="118">
        <f t="shared" si="312"/>
        <v>20.790056270680218</v>
      </c>
      <c r="G193" s="71"/>
      <c r="H193" s="81">
        <v>1100</v>
      </c>
      <c r="I193" s="122">
        <f t="shared" ref="I193:J193" si="332">(IF(I137&lt;2300,64/I137,IF(I137&gt;3000,(-1.8*LOG((0.002/15.1/3.7)^1.11+6.9/I137))^-2,23.857*10^-6*I137-0.0271)))/(IF(I109&lt;2300,64/I109,IF(I109&gt;3000,(-1.8*LOG((0.002/15.1/3.7)^1.11+6.9/I109))^-2,23.857*10^-6*I109-0.0271)))*(0.0189*$A193/1000-0.0063)*I276^(-0.0094*$A193/1000+1.8072)</f>
        <v>3.1360697819781911</v>
      </c>
      <c r="J193" s="117">
        <f t="shared" si="332"/>
        <v>5.2068382828345214</v>
      </c>
      <c r="K193" s="117">
        <f t="shared" ref="K193:L193" si="333">(IF(K137&lt;2300,64/K137,IF(K137&gt;3000,(-1.8*LOG((0.002/15.1/3.7)^1.11+6.9/K137))^-2,23.857*10^-6*K137-0.0271)))/(IF(K109&lt;2300,64/K109,IF(K109&gt;3000,(-1.8*LOG((0.002/15.1/3.7)^1.11+6.9/K109))^-2,23.857*10^-6*K109-0.0271)))*(0.1647*$A193/1000-0.0542)*K276^(0.0185*($A193/1000)^2-0.0945*$A193/1000+1.8895)</f>
        <v>78.751815346186135</v>
      </c>
      <c r="L193" s="117">
        <f t="shared" si="333"/>
        <v>91.29970755612311</v>
      </c>
      <c r="M193" s="118">
        <f t="shared" si="304"/>
        <v>29.822646425597508</v>
      </c>
      <c r="O193" s="81">
        <v>1100</v>
      </c>
      <c r="P193" s="122">
        <f t="shared" si="305"/>
        <v>7.9827199131650799</v>
      </c>
      <c r="Q193" s="117">
        <f t="shared" si="305"/>
        <v>16.189061952440809</v>
      </c>
      <c r="R193" s="117">
        <f t="shared" ref="R193" si="334">(IF(R137&lt;2300,64/R137,IF(R137&gt;3000,(-1.8*LOG((0.002/15.1/3.7)^1.11+6.9/R137))^-2,23.857*10^-6*R137-0.0271)))/(IF(R109&lt;2300,64/R109,IF(R109&gt;3000,(-1.8*LOG((0.002/15.1/3.7)^1.11+6.9/R109))^-2,23.857*10^-6*R109-0.0271)))*(0.038*($A193/1000)^2-0.0819*$A193/1000+0.0936)*R276^(-0.0775*($A193/1000)^2+0.2865*$A193/1009+1.5604)</f>
        <v>33.622331333504185</v>
      </c>
      <c r="S193" s="117">
        <f t="shared" si="306"/>
        <v>43.902847818294291</v>
      </c>
      <c r="T193" s="118">
        <f t="shared" si="316"/>
        <v>76.976167845216395</v>
      </c>
      <c r="V193" s="81">
        <v>1100</v>
      </c>
      <c r="W193" s="122">
        <f t="shared" si="307"/>
        <v>8.4490344213105573</v>
      </c>
      <c r="X193" s="117">
        <f t="shared" si="307"/>
        <v>20.525886385756721</v>
      </c>
      <c r="Y193" s="117">
        <f t="shared" ref="Y193:Z193" si="335">(IF(Y137&lt;2300,64/Y137,IF(Y137&gt;3000,(-1.8*LOG((0.002/15.1/3.7)^1.11+6.9/Y137))^-2,23.857*10^-6*Y137-0.0271)))/(IF(Y109&lt;2300,64/Y109,IF(Y109&gt;3000,(-1.8*LOG((0.002/15.1/3.7)^1.11+6.9/Y109))^-2,23.857*10^-6*Y109-0.0271)))*(0.038*($A193/1000)^2-0.0819*$A193/1000+0.0936)*Y276^(-0.0775*($A193/1000)^2+0.2865*$A193/1009+1.5604)</f>
        <v>50.768773017186412</v>
      </c>
      <c r="Z193" s="117">
        <f t="shared" si="335"/>
        <v>71.673302257798241</v>
      </c>
      <c r="AA193" s="118">
        <f t="shared" si="309"/>
        <v>138.61221840716891</v>
      </c>
    </row>
    <row r="194" spans="1:27" ht="21" hidden="1" customHeight="1" x14ac:dyDescent="0.35">
      <c r="A194" s="83">
        <v>1200</v>
      </c>
      <c r="B194" s="123">
        <f t="shared" ref="B194" si="336">(IF(B138&lt;2300,64/B138,IF(B138&gt;3000,(-1.8*LOG((0.002/15.1/3.7)^1.11+6.9/B138))^-2,23.857*10^-6*B138-0.0271)))/(IF(B110&lt;2300,64/B110,IF(B110&gt;3000,(-1.8*LOG((0.002/15.1/3.7)^1.11+6.9/B110))^-2,23.857*10^-6*B110-0.0271)))*(0.0189*$A194/1000-0.0063)*B277^(-0.0094*$A194/1000+1.8072)</f>
        <v>3.6195105079029335</v>
      </c>
      <c r="C194" s="116">
        <f t="shared" si="300"/>
        <v>5.3196194776090611</v>
      </c>
      <c r="D194" s="116">
        <f t="shared" ref="D194" si="337">(IF(D138&lt;2300,64/D138,IF(D138&gt;3000,(-1.8*LOG((0.002/15.1/3.7)^1.11+6.9/D138))^-2,23.857*10^-6*D138-0.0271)))/(IF(D110&lt;2300,64/D110,IF(D110&gt;3000,(-1.8*LOG((0.002/15.1/3.7)^1.11+6.9/D110))^-2,23.857*10^-6*D110-0.0271)))*(0.1647*$A194/1000-0.0542)*D277^(0.0185*($A194/1000)^2-0.0945*$A194/1000+1.8895)</f>
        <v>75.489071921562484</v>
      </c>
      <c r="E194" s="116">
        <f t="shared" si="301"/>
        <v>90.120130353239887</v>
      </c>
      <c r="F194" s="119">
        <f t="shared" si="312"/>
        <v>28.787621072987452</v>
      </c>
      <c r="G194" s="71"/>
      <c r="H194" s="83">
        <v>1200</v>
      </c>
      <c r="I194" s="123">
        <f t="shared" ref="I194:J194" si="338">(IF(I138&lt;2300,64/I138,IF(I138&gt;3000,(-1.8*LOG((0.002/15.1/3.7)^1.11+6.9/I138))^-2,23.857*10^-6*I138-0.0271)))/(IF(I110&lt;2300,64/I110,IF(I110&gt;3000,(-1.8*LOG((0.002/15.1/3.7)^1.11+6.9/I110))^-2,23.857*10^-6*I110-0.0271)))*(0.0189*$A194/1000-0.0063)*I277^(-0.0094*$A194/1000+1.8072)</f>
        <v>4.2952435358155077</v>
      </c>
      <c r="J194" s="116">
        <f t="shared" si="338"/>
        <v>7.1495518741894433</v>
      </c>
      <c r="K194" s="116">
        <f t="shared" ref="K194:L194" si="339">(IF(K138&lt;2300,64/K138,IF(K138&gt;3000,(-1.8*LOG((0.002/15.1/3.7)^1.11+6.9/K138))^-2,23.857*10^-6*K138-0.0271)))/(IF(K110&lt;2300,64/K110,IF(K110&gt;3000,(-1.8*LOG((0.002/15.1/3.7)^1.11+6.9/K110))^-2,23.857*10^-6*K110-0.0271)))*(0.1647*$A194/1000-0.0542)*K277^(0.0185*($A194/1000)^2-0.0945*$A194/1000+1.8895)</f>
        <v>106.32419803139956</v>
      </c>
      <c r="L194" s="116">
        <f t="shared" si="339"/>
        <v>123.24986150974129</v>
      </c>
      <c r="M194" s="119">
        <f t="shared" si="304"/>
        <v>41.137677705699353</v>
      </c>
      <c r="O194" s="83">
        <v>1200</v>
      </c>
      <c r="P194" s="123">
        <f t="shared" si="305"/>
        <v>11.038356344296632</v>
      </c>
      <c r="Q194" s="116">
        <f t="shared" si="305"/>
        <v>22.372841494111643</v>
      </c>
      <c r="R194" s="116">
        <f t="shared" ref="R194" si="340">(IF(R138&lt;2300,64/R138,IF(R138&gt;3000,(-1.8*LOG((0.002/15.1/3.7)^1.11+6.9/R138))^-2,23.857*10^-6*R138-0.0271)))/(IF(R110&lt;2300,64/R110,IF(R110&gt;3000,(-1.8*LOG((0.002/15.1/3.7)^1.11+6.9/R110))^-2,23.857*10^-6*R110-0.0271)))*(0.038*($A194/1000)^2-0.0819*$A194/1000+0.0936)*R277^(-0.0775*($A194/1000)^2+0.2865*$A194/1009+1.5604)</f>
        <v>42.912125668398801</v>
      </c>
      <c r="S194" s="116">
        <f t="shared" si="306"/>
        <v>56.252506655546213</v>
      </c>
      <c r="T194" s="119">
        <f t="shared" si="316"/>
        <v>101.85501505788447</v>
      </c>
      <c r="V194" s="83">
        <v>1200</v>
      </c>
      <c r="W194" s="123">
        <f t="shared" si="307"/>
        <v>11.687593669857099</v>
      </c>
      <c r="X194" s="116">
        <f t="shared" si="307"/>
        <v>28.352092116718911</v>
      </c>
      <c r="Y194" s="116">
        <f t="shared" ref="Y194:Z194" si="341">(IF(Y138&lt;2300,64/Y138,IF(Y138&gt;3000,(-1.8*LOG((0.002/15.1/3.7)^1.11+6.9/Y138))^-2,23.857*10^-6*Y138-0.0271)))/(IF(Y110&lt;2300,64/Y110,IF(Y110&gt;3000,(-1.8*LOG((0.002/15.1/3.7)^1.11+6.9/Y110))^-2,23.857*10^-6*Y110-0.0271)))*(0.038*($A194/1000)^2-0.0819*$A194/1000+0.0936)*Y277^(-0.0775*($A194/1000)^2+0.2865*$A194/1009+1.5604)</f>
        <v>65.08616961582139</v>
      </c>
      <c r="Z194" s="116">
        <f t="shared" si="341"/>
        <v>92.312310316507435</v>
      </c>
      <c r="AA194" s="119">
        <f t="shared" si="309"/>
        <v>183.08898879423586</v>
      </c>
    </row>
    <row r="195" spans="1:27" ht="21" hidden="1" customHeight="1" x14ac:dyDescent="0.35">
      <c r="A195" s="83">
        <v>1300</v>
      </c>
      <c r="B195" s="123">
        <f t="shared" ref="B195" si="342">(IF(B139&lt;2300,64/B139,IF(B139&gt;3000,(-1.8*LOG((0.002/15.1/3.7)^1.11+6.9/B139))^-2,23.857*10^-6*B139-0.0271)))/(IF(B111&lt;2300,64/B111,IF(B111&gt;3000,(-1.8*LOG((0.002/15.1/3.7)^1.11+6.9/B111))^-2,23.857*10^-6*B111-0.0271)))*(0.0189*$A195/1000-0.0063)*B278^(-0.0094*$A195/1000+1.8072)</f>
        <v>4.8108480461815821</v>
      </c>
      <c r="C195" s="116">
        <f t="shared" si="300"/>
        <v>7.0796321502807995</v>
      </c>
      <c r="D195" s="116">
        <f t="shared" ref="D195" si="343">(IF(D139&lt;2300,64/D139,IF(D139&gt;3000,(-1.8*LOG((0.002/15.1/3.7)^1.11+6.9/D139))^-2,23.857*10^-6*D139-0.0271)))/(IF(D111&lt;2300,64/D111,IF(D111&gt;3000,(-1.8*LOG((0.002/15.1/3.7)^1.11+6.9/D111))^-2,23.857*10^-6*D111-0.0271)))*(0.1647*$A195/1000-0.0542)*D278^(0.0185*($A195/1000)^2-0.0945*$A195/1000+1.8895)</f>
        <v>98.750194010823506</v>
      </c>
      <c r="E195" s="116">
        <f t="shared" si="301"/>
        <v>117.86975597628172</v>
      </c>
      <c r="F195" s="119">
        <f t="shared" si="312"/>
        <v>38.283899451734747</v>
      </c>
      <c r="G195" s="71"/>
      <c r="H195" s="83">
        <v>1300</v>
      </c>
      <c r="I195" s="123">
        <f t="shared" ref="I195:J195" si="344">(IF(I139&lt;2300,64/I139,IF(I139&gt;3000,(-1.8*LOG((0.002/15.1/3.7)^1.11+6.9/I139))^-2,23.857*10^-6*I139-0.0271)))/(IF(I111&lt;2300,64/I111,IF(I111&gt;3000,(-1.8*LOG((0.002/15.1/3.7)^1.11+6.9/I111))^-2,23.857*10^-6*I111-0.0271)))*(0.0189*$A195/1000-0.0063)*I278^(-0.0094*$A195/1000+1.8072)</f>
        <v>5.7305055579213438</v>
      </c>
      <c r="J195" s="116">
        <f t="shared" si="344"/>
        <v>9.542592561244275</v>
      </c>
      <c r="K195" s="116">
        <f t="shared" ref="K195:L195" si="345">(IF(K139&lt;2300,64/K139,IF(K139&gt;3000,(-1.8*LOG((0.002/15.1/3.7)^1.11+6.9/K139))^-2,23.857*10^-6*K139-0.0271)))/(IF(K111&lt;2300,64/K111,IF(K111&gt;3000,(-1.8*LOG((0.002/15.1/3.7)^1.11+6.9/K111))^-2,23.857*10^-6*K111-0.0271)))*(0.1647*$A195/1000-0.0542)*K278^(0.0185*($A195/1000)^2-0.0945*$A195/1000+1.8895)</f>
        <v>139.49360934467677</v>
      </c>
      <c r="L195" s="116">
        <f t="shared" si="345"/>
        <v>161.62822852598435</v>
      </c>
      <c r="M195" s="119">
        <f t="shared" si="304"/>
        <v>54.720727890838319</v>
      </c>
      <c r="O195" s="83">
        <v>1300</v>
      </c>
      <c r="P195" s="123">
        <f t="shared" si="305"/>
        <v>14.71824022118226</v>
      </c>
      <c r="Q195" s="116">
        <f t="shared" si="305"/>
        <v>29.92826437747016</v>
      </c>
      <c r="R195" s="116">
        <f t="shared" ref="R195" si="346">(IF(R139&lt;2300,64/R139,IF(R139&gt;3000,(-1.8*LOG((0.002/15.1/3.7)^1.11+6.9/R139))^-2,23.857*10^-6*R139-0.0271)))/(IF(R111&lt;2300,64/R111,IF(R111&gt;3000,(-1.8*LOG((0.002/15.1/3.7)^1.11+6.9/R111))^-2,23.857*10^-6*R111-0.0271)))*(0.038*($A195/1000)^2-0.0819*$A195/1000+0.0936)*R278^(-0.0775*($A195/1000)^2+0.2865*$A195/1009+1.5604)</f>
        <v>54.508279870935333</v>
      </c>
      <c r="S195" s="116">
        <f t="shared" si="306"/>
        <v>71.451913849057235</v>
      </c>
      <c r="T195" s="119">
        <f t="shared" si="316"/>
        <v>132.18112827476742</v>
      </c>
      <c r="V195" s="83">
        <v>1300</v>
      </c>
      <c r="W195" s="123">
        <f t="shared" si="307"/>
        <v>15.588411123002327</v>
      </c>
      <c r="X195" s="116">
        <f t="shared" si="307"/>
        <v>37.759461917772711</v>
      </c>
      <c r="Y195" s="116">
        <f t="shared" ref="Y195:Z195" si="347">(IF(Y139&lt;2300,64/Y139,IF(Y139&gt;3000,(-1.8*LOG((0.002/15.1/3.7)^1.11+6.9/Y139))^-2,23.857*10^-6*Y139-0.0271)))/(IF(Y111&lt;2300,64/Y111,IF(Y111&gt;3000,(-1.8*LOG((0.002/15.1/3.7)^1.11+6.9/Y111))^-2,23.857*10^-6*Y111-0.0271)))*(0.038*($A195/1000)^2-0.0819*$A195/1000+0.0936)*Y278^(-0.0775*($A195/1000)^2+0.2865*$A195/1009+1.5604)</f>
        <v>82.712706648390622</v>
      </c>
      <c r="Z195" s="116">
        <f t="shared" si="347"/>
        <v>117.51457713663342</v>
      </c>
      <c r="AA195" s="119">
        <f t="shared" si="309"/>
        <v>238.21666713323282</v>
      </c>
    </row>
    <row r="196" spans="1:27" ht="21" hidden="1" customHeight="1" x14ac:dyDescent="0.35">
      <c r="A196" s="84">
        <v>1400</v>
      </c>
      <c r="B196" s="124">
        <f t="shared" ref="B196" si="348">(IF(B140&lt;2300,64/B140,IF(B140&gt;3000,(-1.8*LOG((0.002/15.1/3.7)^1.11+6.9/B140))^-2,23.857*10^-6*B140-0.0271)))/(IF(B112&lt;2300,64/B112,IF(B112&gt;3000,(-1.8*LOG((0.002/15.1/3.7)^1.11+6.9/B112))^-2,23.857*10^-6*B112-0.0271)))*(0.0189*$A196/1000-0.0063)*B279^(-0.0094*$A196/1000+1.8072)</f>
        <v>6.2237522975639852</v>
      </c>
      <c r="C196" s="120">
        <f t="shared" si="300"/>
        <v>9.1206435320676196</v>
      </c>
      <c r="D196" s="120">
        <f t="shared" ref="D196" si="349">(IF(D140&lt;2300,64/D140,IF(D140&gt;3000,(-1.8*LOG((0.002/15.1/3.7)^1.11+6.9/D140))^-2,23.857*10^-6*D140-0.0271)))/(IF(D112&lt;2300,64/D112,IF(D112&gt;3000,(-1.8*LOG((0.002/15.1/3.7)^1.11+6.9/D112))^-2,23.857*10^-6*D112-0.0271)))*(0.1647*$A196/1000-0.0542)*D279^(0.0185*($A196/1000)^2-0.0945*$A196/1000+1.8895)</f>
        <v>126.36808919896843</v>
      </c>
      <c r="E196" s="120">
        <f t="shared" si="301"/>
        <v>150.19958579063925</v>
      </c>
      <c r="F196" s="121">
        <f t="shared" si="312"/>
        <v>49.606075194490693</v>
      </c>
      <c r="G196" s="71"/>
      <c r="H196" s="84">
        <v>1400</v>
      </c>
      <c r="I196" s="124">
        <f t="shared" ref="I196:J196" si="350">(IF(I140&lt;2300,64/I140,IF(I140&gt;3000,(-1.8*LOG((0.002/15.1/3.7)^1.11+6.9/I140))^-2,23.857*10^-6*I140-0.0271)))/(IF(I112&lt;2300,64/I112,IF(I112&gt;3000,(-1.8*LOG((0.002/15.1/3.7)^1.11+6.9/I112))^-2,23.857*10^-6*I112-0.0271)))*(0.0189*$A196/1000-0.0063)*I279^(-0.0094*$A196/1000+1.8072)</f>
        <v>7.3930193331715151</v>
      </c>
      <c r="J196" s="120">
        <f t="shared" si="350"/>
        <v>12.332608013626322</v>
      </c>
      <c r="K196" s="120">
        <f t="shared" ref="K196:L196" si="351">(IF(K140&lt;2300,64/K140,IF(K140&gt;3000,(-1.8*LOG((0.002/15.1/3.7)^1.11+6.9/K140))^-2,23.857*10^-6*K140-0.0271)))/(IF(K112&lt;2300,64/K112,IF(K112&gt;3000,(-1.8*LOG((0.002/15.1/3.7)^1.11+6.9/K112))^-2,23.857*10^-6*K112-0.0271)))*(0.1647*$A196/1000-0.0542)*K279^(0.0185*($A196/1000)^2-0.0945*$A196/1000+1.8895)</f>
        <v>177.60633539387152</v>
      </c>
      <c r="L196" s="120">
        <f t="shared" si="351"/>
        <v>205.75976635774393</v>
      </c>
      <c r="M196" s="121">
        <f t="shared" si="304"/>
        <v>70.870380133836377</v>
      </c>
      <c r="O196" s="84">
        <v>1400</v>
      </c>
      <c r="P196" s="124">
        <f t="shared" si="305"/>
        <v>19.159609276551581</v>
      </c>
      <c r="Q196" s="120">
        <f t="shared" si="305"/>
        <v>38.709105132149013</v>
      </c>
      <c r="R196" s="120">
        <f t="shared" ref="R196" si="352">(IF(R140&lt;2300,64/R140,IF(R140&gt;3000,(-1.8*LOG((0.002/15.1/3.7)^1.11+6.9/R140))^-2,23.857*10^-6*R140-0.0271)))/(IF(R112&lt;2300,64/R112,IF(R112&gt;3000,(-1.8*LOG((0.002/15.1/3.7)^1.11+6.9/R112))^-2,23.857*10^-6*R112-0.0271)))*(0.038*($A196/1000)^2-0.0819*$A196/1000+0.0936)*R279^(-0.0775*($A196/1000)^2+0.2865*$A196/1009+1.5604)</f>
        <v>68.753848915423291</v>
      </c>
      <c r="S196" s="120">
        <f t="shared" si="306"/>
        <v>90.12301364808792</v>
      </c>
      <c r="T196" s="121">
        <f t="shared" si="316"/>
        <v>169.36421848669258</v>
      </c>
      <c r="V196" s="84">
        <v>1400</v>
      </c>
      <c r="W196" s="124">
        <f t="shared" si="307"/>
        <v>20.189184079230198</v>
      </c>
      <c r="X196" s="120">
        <f t="shared" si="307"/>
        <v>48.98649278952464</v>
      </c>
      <c r="Y196" s="120">
        <f t="shared" ref="Y196:Z196" si="353">(IF(Y140&lt;2300,64/Y140,IF(Y140&gt;3000,(-1.8*LOG((0.002/15.1/3.7)^1.11+6.9/Y140))^-2,23.857*10^-6*Y140-0.0271)))/(IF(Y112&lt;2300,64/Y112,IF(Y112&gt;3000,(-1.8*LOG((0.002/15.1/3.7)^1.11+6.9/Y112))^-2,23.857*10^-6*Y112-0.0271)))*(0.038*($A196/1000)^2-0.0819*$A196/1000+0.0936)*Y279^(-0.0775*($A196/1000)^2+0.2865*$A196/1009+1.5604)</f>
        <v>104.36826361732101</v>
      </c>
      <c r="Z196" s="120">
        <f t="shared" si="353"/>
        <v>148.49362177517372</v>
      </c>
      <c r="AA196" s="121">
        <f t="shared" si="309"/>
        <v>305.13900177490137</v>
      </c>
    </row>
    <row r="197" spans="1:27" ht="21" hidden="1" customHeight="1" x14ac:dyDescent="0.35">
      <c r="A197" s="81">
        <v>1500</v>
      </c>
      <c r="B197" s="122">
        <f t="shared" ref="B197" si="354">(IF(B141&lt;2300,64/B141,IF(B141&gt;3000,(-1.8*LOG((0.002/15.1/3.7)^1.11+6.9/B141))^-2,23.857*10^-6*B141-0.0271)))/(IF(B113&lt;2300,64/B113,IF(B113&gt;3000,(-1.8*LOG((0.002/15.1/3.7)^1.11+6.9/B113))^-2,23.857*10^-6*B113-0.0271)))*(0.0189*$A197/1000-0.0063)*B280^(-0.0094*$A197/1000+1.8072)</f>
        <v>7.8731707061740828</v>
      </c>
      <c r="C197" s="117">
        <f t="shared" si="300"/>
        <v>11.552215675393475</v>
      </c>
      <c r="D197" s="117">
        <f t="shared" ref="D197" si="355">(IF(D141&lt;2300,64/D141,IF(D141&gt;3000,(-1.8*LOG((0.002/15.1/3.7)^1.11+6.9/D141))^-2,23.857*10^-6*D141-0.0271)))/(IF(D113&lt;2300,64/D113,IF(D113&gt;3000,(-1.8*LOG((0.002/15.1/3.7)^1.11+6.9/D113))^-2,23.857*10^-6*D113-0.0271)))*(0.1647*$A197/1000-0.0542)*D280^(0.0185*($A197/1000)^2-0.0945*$A197/1000+1.8895)</f>
        <v>157.60975957019221</v>
      </c>
      <c r="E197" s="117">
        <f t="shared" si="301"/>
        <v>187.35847226809699</v>
      </c>
      <c r="F197" s="118">
        <f t="shared" si="312"/>
        <v>62.54024727121427</v>
      </c>
      <c r="G197" s="71"/>
      <c r="H197" s="81">
        <v>1500</v>
      </c>
      <c r="I197" s="122">
        <f t="shared" ref="I197:J197" si="356">(IF(I141&lt;2300,64/I141,IF(I141&gt;3000,(-1.8*LOG((0.002/15.1/3.7)^1.11+6.9/I141))^-2,23.857*10^-6*I141-0.0271)))/(IF(I113&lt;2300,64/I113,IF(I113&gt;3000,(-1.8*LOG((0.002/15.1/3.7)^1.11+6.9/I113))^-2,23.857*10^-6*I113-0.0271)))*(0.0189*$A197/1000-0.0063)*I280^(-0.0094*$A197/1000+1.8072)</f>
        <v>9.3304355298855377</v>
      </c>
      <c r="J197" s="117">
        <f t="shared" si="356"/>
        <v>15.586761483941858</v>
      </c>
      <c r="K197" s="117">
        <f t="shared" ref="K197:L197" si="357">(IF(K141&lt;2300,64/K141,IF(K141&gt;3000,(-1.8*LOG((0.002/15.1/3.7)^1.11+6.9/K141))^-2,23.857*10^-6*K141-0.0271)))/(IF(K113&lt;2300,64/K113,IF(K113&gt;3000,(-1.8*LOG((0.002/15.1/3.7)^1.11+6.9/K113))^-2,23.857*10^-6*K113-0.0271)))*(0.1647*$A197/1000-0.0542)*K280^(0.0185*($A197/1000)^2-0.0945*$A197/1000+1.8895)</f>
        <v>221.38347376158973</v>
      </c>
      <c r="L197" s="117">
        <f t="shared" si="357"/>
        <v>257.16297669663339</v>
      </c>
      <c r="M197" s="118">
        <f t="shared" si="304"/>
        <v>89.351100234822823</v>
      </c>
      <c r="O197" s="81">
        <v>1500</v>
      </c>
      <c r="P197" s="122">
        <f t="shared" si="305"/>
        <v>24.206846428434993</v>
      </c>
      <c r="Q197" s="117">
        <f t="shared" si="305"/>
        <v>48.871683047487068</v>
      </c>
      <c r="R197" s="117">
        <f t="shared" ref="R197" si="358">(IF(R141&lt;2300,64/R141,IF(R141&gt;3000,(-1.8*LOG((0.002/15.1/3.7)^1.11+6.9/R141))^-2,23.857*10^-6*R141-0.0271)))/(IF(R113&lt;2300,64/R113,IF(R113&gt;3000,(-1.8*LOG((0.002/15.1/3.7)^1.11+6.9/R113))^-2,23.857*10^-6*R113-0.0271)))*(0.038*($A197/1000)^2-0.0819*$A197/1000+0.0936)*R280^(-0.0775*($A197/1000)^2+0.2865*$A197/1009+1.5604)</f>
        <v>86.16128948541288</v>
      </c>
      <c r="S197" s="117">
        <f t="shared" si="306"/>
        <v>112.93108551838735</v>
      </c>
      <c r="T197" s="118">
        <f t="shared" si="316"/>
        <v>213.90444621597729</v>
      </c>
      <c r="V197" s="81">
        <v>1500</v>
      </c>
      <c r="W197" s="122">
        <f t="shared" si="307"/>
        <v>25.522904840330291</v>
      </c>
      <c r="X197" s="117">
        <f t="shared" si="307"/>
        <v>61.821493917064466</v>
      </c>
      <c r="Y197" s="117">
        <f t="shared" ref="Y197:Z197" si="359">(IF(Y141&lt;2300,64/Y141,IF(Y141&gt;3000,(-1.8*LOG((0.002/15.1/3.7)^1.11+6.9/Y141))^-2,23.857*10^-6*Y141-0.0271)))/(IF(Y113&lt;2300,64/Y113,IF(Y113&gt;3000,(-1.8*LOG((0.002/15.1/3.7)^1.11+6.9/Y113))^-2,23.857*10^-6*Y113-0.0271)))*(0.038*($A197/1000)^2-0.0819*$A197/1000+0.0936)*Y280^(-0.0775*($A197/1000)^2+0.2865*$A197/1009+1.5604)</f>
        <v>131.11048334753207</v>
      </c>
      <c r="Z197" s="117">
        <f t="shared" si="359"/>
        <v>186.34138441863504</v>
      </c>
      <c r="AA197" s="118">
        <f t="shared" si="309"/>
        <v>384.62137473926191</v>
      </c>
    </row>
    <row r="198" spans="1:27" ht="21" hidden="1" customHeight="1" x14ac:dyDescent="0.35">
      <c r="A198" s="83">
        <v>1600</v>
      </c>
      <c r="B198" s="123">
        <f t="shared" ref="B198" si="360">(IF(B142&lt;2300,64/B142,IF(B142&gt;3000,(-1.8*LOG((0.002/15.1/3.7)^1.11+6.9/B142))^-2,23.857*10^-6*B142-0.0271)))/(IF(B114&lt;2300,64/B114,IF(B114&gt;3000,(-1.8*LOG((0.002/15.1/3.7)^1.11+6.9/B114))^-2,23.857*10^-6*B114-0.0271)))*(0.0189*$A198/1000-0.0063)*B281^(-0.0094*$A198/1000+1.8072)</f>
        <v>9.7734029201525345</v>
      </c>
      <c r="C198" s="116">
        <f t="shared" si="300"/>
        <v>14.355230708506847</v>
      </c>
      <c r="D198" s="116">
        <f t="shared" ref="D198" si="361">(IF(D142&lt;2300,64/D142,IF(D142&gt;3000,(-1.8*LOG((0.002/15.1/3.7)^1.11+6.9/D142))^-2,23.857*10^-6*D142-0.0271)))/(IF(D114&lt;2300,64/D114,IF(D114&gt;3000,(-1.8*LOG((0.002/15.1/3.7)^1.11+6.9/D114))^-2,23.857*10^-6*D114-0.0271)))*(0.1647*$A198/1000-0.0542)*D281^(0.0185*($A198/1000)^2-0.0945*$A198/1000+1.8895)</f>
        <v>193.13417075377558</v>
      </c>
      <c r="E198" s="116">
        <f t="shared" si="301"/>
        <v>230.32397853994715</v>
      </c>
      <c r="F198" s="119">
        <f t="shared" si="312"/>
        <v>77.484726181998028</v>
      </c>
      <c r="G198" s="71"/>
      <c r="H198" s="83">
        <v>1600</v>
      </c>
      <c r="I198" s="123">
        <f t="shared" ref="I198:J198" si="362">(IF(I142&lt;2300,64/I142,IF(I142&gt;3000,(-1.8*LOG((0.002/15.1/3.7)^1.11+6.9/I142))^-2,23.857*10^-6*I142-0.0271)))/(IF(I114&lt;2300,64/I114,IF(I114&gt;3000,(-1.8*LOG((0.002/15.1/3.7)^1.11+6.9/I114))^-2,23.857*10^-6*I114-0.0271)))*(0.0189*$A198/1000-0.0063)*I281^(-0.0094*$A198/1000+1.8072)</f>
        <v>11.617048868486647</v>
      </c>
      <c r="J198" s="116">
        <f t="shared" si="362"/>
        <v>19.332643722484271</v>
      </c>
      <c r="K198" s="116">
        <f t="shared" ref="K198:L198" si="363">(IF(K142&lt;2300,64/K142,IF(K142&gt;3000,(-1.8*LOG((0.002/15.1/3.7)^1.11+6.9/K142))^-2,23.857*10^-6*K142-0.0271)))/(IF(K114&lt;2300,64/K114,IF(K114&gt;3000,(-1.8*LOG((0.002/15.1/3.7)^1.11+6.9/K114))^-2,23.857*10^-6*K114-0.0271)))*(0.1647*$A198/1000-0.0542)*K281^(0.0185*($A198/1000)^2-0.0945*$A198/1000+1.8895)</f>
        <v>271.90118220687782</v>
      </c>
      <c r="L198" s="116">
        <f t="shared" si="363"/>
        <v>314.83999449912551</v>
      </c>
      <c r="M198" s="119">
        <f t="shared" si="304"/>
        <v>110.6415425908318</v>
      </c>
      <c r="O198" s="83">
        <v>1600</v>
      </c>
      <c r="P198" s="123">
        <f t="shared" si="305"/>
        <v>29.97293520699926</v>
      </c>
      <c r="Q198" s="116">
        <f t="shared" si="305"/>
        <v>60.465909862591161</v>
      </c>
      <c r="R198" s="116">
        <f t="shared" ref="R198" si="364">(IF(R142&lt;2300,64/R142,IF(R142&gt;3000,(-1.8*LOG((0.002/15.1/3.7)^1.11+6.9/R142))^-2,23.857*10^-6*R142-0.0271)))/(IF(R114&lt;2300,64/R114,IF(R114&gt;3000,(-1.8*LOG((0.002/15.1/3.7)^1.11+6.9/R114))^-2,23.857*10^-6*R114-0.0271)))*(0.038*($A198/1000)^2-0.0819*$A198/1000+0.0936)*R281^(-0.0775*($A198/1000)^2+0.2865*$A198/1009+1.5604)</f>
        <v>106.97188882069192</v>
      </c>
      <c r="S198" s="116">
        <f t="shared" si="306"/>
        <v>140.54466337989203</v>
      </c>
      <c r="T198" s="119">
        <f t="shared" si="316"/>
        <v>265.97239640837944</v>
      </c>
      <c r="V198" s="83">
        <v>1600</v>
      </c>
      <c r="W198" s="123">
        <f t="shared" si="307"/>
        <v>31.618146743384919</v>
      </c>
      <c r="X198" s="116">
        <f t="shared" si="307"/>
        <v>76.456300631754559</v>
      </c>
      <c r="Y198" s="116">
        <f t="shared" ref="Y198:Z198" si="365">(IF(Y142&lt;2300,64/Y142,IF(Y142&gt;3000,(-1.8*LOG((0.002/15.1/3.7)^1.11+6.9/Y142))^-2,23.857*10^-6*Y142-0.0271)))/(IF(Y114&lt;2300,64/Y114,IF(Y114&gt;3000,(-1.8*LOG((0.002/15.1/3.7)^1.11+6.9/Y114))^-2,23.857*10^-6*Y114-0.0271)))*(0.038*($A198/1000)^2-0.0819*$A198/1000+0.0936)*Y281^(-0.0775*($A198/1000)^2+0.2865*$A198/1009+1.5604)</f>
        <v>163.17721210942261</v>
      </c>
      <c r="Z198" s="116">
        <f t="shared" si="365"/>
        <v>232.53709466948615</v>
      </c>
      <c r="AA198" s="119">
        <f t="shared" si="309"/>
        <v>478.84304675991581</v>
      </c>
    </row>
    <row r="199" spans="1:27" ht="21" hidden="1" customHeight="1" x14ac:dyDescent="0.35">
      <c r="A199" s="83">
        <v>1800</v>
      </c>
      <c r="B199" s="123">
        <f t="shared" ref="B199" si="366">(IF(B143&lt;2300,64/B143,IF(B143&gt;3000,(-1.8*LOG((0.002/15.1/3.7)^1.11+6.9/B143))^-2,23.857*10^-6*B143-0.0271)))/(IF(B115&lt;2300,64/B115,IF(B115&gt;3000,(-1.8*LOG((0.002/15.1/3.7)^1.11+6.9/B115))^-2,23.857*10^-6*B115-0.0271)))*(0.0189*$A199/1000-0.0063)*B282^(-0.0094*$A199/1000+1.8072)</f>
        <v>14.380479199170454</v>
      </c>
      <c r="C199" s="116">
        <f t="shared" si="300"/>
        <v>21.074104189229629</v>
      </c>
      <c r="D199" s="116">
        <f t="shared" ref="D199" si="367">(IF(D143&lt;2300,64/D143,IF(D143&gt;3000,(-1.8*LOG((0.002/15.1/3.7)^1.11+6.9/D143))^-2,23.857*10^-6*D143-0.0271)))/(IF(D115&lt;2300,64/D115,IF(D115&gt;3000,(-1.8*LOG((0.002/15.1/3.7)^1.11+6.9/D115))^-2,23.857*10^-6*D115-0.0271)))*(0.1647*$A199/1000-0.0542)*D282^(0.0185*($A199/1000)^2-0.0945*$A199/1000+1.8895)</f>
        <v>278.83888528962819</v>
      </c>
      <c r="E199" s="116">
        <f t="shared" si="301"/>
        <v>331.44649195167585</v>
      </c>
      <c r="F199" s="119">
        <f t="shared" si="312"/>
        <v>112.88033026215753</v>
      </c>
      <c r="G199" s="71"/>
      <c r="H199" s="83">
        <v>1800</v>
      </c>
      <c r="I199" s="123">
        <f t="shared" ref="I199:J199" si="368">(IF(I143&lt;2300,64/I143,IF(I143&gt;3000,(-1.8*LOG((0.002/15.1/3.7)^1.11+6.9/I143))^-2,23.857*10^-6*I143-0.0271)))/(IF(I115&lt;2300,64/I115,IF(I115&gt;3000,(-1.8*LOG((0.002/15.1/3.7)^1.11+6.9/I115))^-2,23.857*10^-6*I115-0.0271)))*(0.0189*$A199/1000-0.0063)*I282^(-0.0094*$A199/1000+1.8072)</f>
        <v>17.026348684682869</v>
      </c>
      <c r="J199" s="116">
        <f t="shared" si="368"/>
        <v>28.403819022390547</v>
      </c>
      <c r="K199" s="116">
        <f t="shared" ref="K199:L199" si="369">(IF(K143&lt;2300,64/K143,IF(K143&gt;3000,(-1.8*LOG((0.002/15.1/3.7)^1.11+6.9/K143))^-2,23.857*10^-6*K143-0.0271)))/(IF(K115&lt;2300,64/K115,IF(K115&gt;3000,(-1.8*LOG((0.002/15.1/3.7)^1.11+6.9/K115))^-2,23.857*10^-6*K115-0.0271)))*(0.1647*$A199/1000-0.0542)*K282^(0.0185*($A199/1000)^2-0.0945*$A199/1000+1.8895)</f>
        <v>391.83666691702018</v>
      </c>
      <c r="L199" s="116">
        <f t="shared" si="369"/>
        <v>453.52267569896634</v>
      </c>
      <c r="M199" s="119">
        <f t="shared" si="304"/>
        <v>160.76533745297385</v>
      </c>
      <c r="O199" s="83">
        <v>1800</v>
      </c>
      <c r="P199" s="123">
        <f t="shared" si="305"/>
        <v>43.750300757922929</v>
      </c>
      <c r="Q199" s="116">
        <f t="shared" si="305"/>
        <v>88.108742310194998</v>
      </c>
      <c r="R199" s="116">
        <f t="shared" ref="R199" si="370">(IF(R143&lt;2300,64/R143,IF(R143&gt;3000,(-1.8*LOG((0.002/15.1/3.7)^1.11+6.9/R143))^-2,23.857*10^-6*R143-0.0271)))/(IF(R115&lt;2300,64/R115,IF(R115&gt;3000,(-1.8*LOG((0.002/15.1/3.7)^1.11+6.9/R115))^-2,23.857*10^-6*R115-0.0271)))*(0.038*($A199/1000)^2-0.0819*$A199/1000+0.0936)*R282^(-0.0775*($A199/1000)^2+0.2865*$A199/1009+1.5604)</f>
        <v>161.96008401216901</v>
      </c>
      <c r="S199" s="116">
        <f t="shared" si="306"/>
        <v>212.97737219636042</v>
      </c>
      <c r="T199" s="119">
        <f t="shared" si="316"/>
        <v>396.94567170470469</v>
      </c>
      <c r="V199" s="83">
        <v>1800</v>
      </c>
      <c r="W199" s="123">
        <f t="shared" si="307"/>
        <v>46.363215856136271</v>
      </c>
      <c r="X199" s="116">
        <f t="shared" si="307"/>
        <v>111.31816166446349</v>
      </c>
      <c r="Y199" s="116">
        <f t="shared" ref="Y199:Z199" si="371">(IF(Y143&lt;2300,64/Y143,IF(Y143&gt;3000,(-1.8*LOG((0.002/15.1/3.7)^1.11+6.9/Y143))^-2,23.857*10^-6*Y143-0.0271)))/(IF(Y115&lt;2300,64/Y115,IF(Y115&gt;3000,(-1.8*LOG((0.002/15.1/3.7)^1.11+6.9/Y115))^-2,23.857*10^-6*Y115-0.0271)))*(0.038*($A199/1000)^2-0.0819*$A199/1000+0.0936)*Y282^(-0.0775*($A199/1000)^2+0.2865*$A199/1009+1.5604)</f>
        <v>246.75302382693945</v>
      </c>
      <c r="Z199" s="116">
        <f t="shared" si="371"/>
        <v>351.92154311089337</v>
      </c>
      <c r="AA199" s="119">
        <f t="shared" si="309"/>
        <v>712.15509426383176</v>
      </c>
    </row>
    <row r="200" spans="1:27" ht="21" hidden="1" customHeight="1" x14ac:dyDescent="0.35">
      <c r="A200" s="84">
        <v>2000</v>
      </c>
      <c r="B200" s="124">
        <f t="shared" ref="B200" si="372">(IF(B144&lt;2300,64/B144,IF(B144&gt;3000,(-1.8*LOG((0.002/15.1/3.7)^1.11+6.9/B144))^-2,23.857*10^-6*B144-0.0271)))/(IF(B116&lt;2300,64/B116,IF(B116&gt;3000,(-1.8*LOG((0.002/15.1/3.7)^1.11+6.9/B116))^-2,23.857*10^-6*B116-0.0271)))*(0.0189*$A200/1000-0.0063)*B283^(-0.0094*$A200/1000+1.8072)</f>
        <v>20.147671371540852</v>
      </c>
      <c r="C200" s="120">
        <f t="shared" si="300"/>
        <v>29.572258343410713</v>
      </c>
      <c r="D200" s="120">
        <f t="shared" ref="D200" si="373">(IF(D144&lt;2300,64/D144,IF(D144&gt;3000,(-1.8*LOG((0.002/15.1/3.7)^1.11+6.9/D144))^-2,23.857*10^-6*D144-0.0271)))/(IF(D116&lt;2300,64/D116,IF(D116&gt;3000,(-1.8*LOG((0.002/15.1/3.7)^1.11+6.9/D116))^-2,23.857*10^-6*D116-0.0271)))*(0.1647*$A200/1000-0.0542)*D283^(0.0185*($A200/1000)^2-0.0945*$A200/1000+1.8895)</f>
        <v>385.24489977782144</v>
      </c>
      <c r="E200" s="120">
        <f t="shared" si="301"/>
        <v>457.87141056613774</v>
      </c>
      <c r="F200" s="121">
        <f t="shared" si="312"/>
        <v>156.09046079983747</v>
      </c>
      <c r="G200" s="71"/>
      <c r="H200" s="84">
        <v>2000</v>
      </c>
      <c r="I200" s="124">
        <f t="shared" ref="I200:J200" si="374">(IF(I144&lt;2300,64/I144,IF(I144&gt;3000,(-1.8*LOG((0.002/15.1/3.7)^1.11+6.9/I144))^-2,23.857*10^-6*I144-0.0271)))/(IF(I116&lt;2300,64/I116,IF(I116&gt;3000,(-1.8*LOG((0.002/15.1/3.7)^1.11+6.9/I116))^-2,23.857*10^-6*I116-0.0271)))*(0.0189*$A200/1000-0.0063)*I283^(-0.0094*$A200/1000+1.8072)</f>
        <v>23.873540332838417</v>
      </c>
      <c r="J200" s="120">
        <f t="shared" si="374"/>
        <v>39.743129196488049</v>
      </c>
      <c r="K200" s="120">
        <f t="shared" ref="K200:L200" si="375">(IF(K144&lt;2300,64/K144,IF(K144&gt;3000,(-1.8*LOG((0.002/15.1/3.7)^1.11+6.9/K144))^-2,23.857*10^-6*K144-0.0271)))/(IF(K116&lt;2300,64/K116,IF(K116&gt;3000,(-1.8*LOG((0.002/15.1/3.7)^1.11+6.9/K116))^-2,23.857*10^-6*K116-0.0271)))*(0.1647*$A200/1000-0.0542)*K283^(0.0185*($A200/1000)^2-0.0945*$A200/1000+1.8895)</f>
        <v>539.42558305610976</v>
      </c>
      <c r="L200" s="120">
        <f t="shared" si="375"/>
        <v>624.24991579764969</v>
      </c>
      <c r="M200" s="121">
        <f t="shared" si="304"/>
        <v>222.17371175859003</v>
      </c>
      <c r="O200" s="84">
        <v>2000</v>
      </c>
      <c r="P200" s="124">
        <f t="shared" si="305"/>
        <v>60.844376250136698</v>
      </c>
      <c r="Q200" s="120">
        <f t="shared" si="305"/>
        <v>122.16925537557285</v>
      </c>
      <c r="R200" s="120">
        <f t="shared" ref="R200" si="376">(IF(R144&lt;2300,64/R144,IF(R144&gt;3000,(-1.8*LOG((0.002/15.1/3.7)^1.11+6.9/R144))^-2,23.857*10^-6*R144-0.0271)))/(IF(R116&lt;2300,64/R116,IF(R116&gt;3000,(-1.8*LOG((0.002/15.1/3.7)^1.11+6.9/R116))^-2,23.857*10^-6*R116-0.0271)))*(0.038*($A200/1000)^2-0.0819*$A200/1000+0.0936)*R283^(-0.0775*($A200/1000)^2+0.2865*$A200/1009+1.5604)</f>
        <v>235.70982477144514</v>
      </c>
      <c r="S200" s="120">
        <f t="shared" si="306"/>
        <v>310.0089919866677</v>
      </c>
      <c r="T200" s="121">
        <f t="shared" si="316"/>
        <v>562.62646623573471</v>
      </c>
      <c r="V200" s="84">
        <v>2000</v>
      </c>
      <c r="W200" s="124">
        <f t="shared" si="307"/>
        <v>64.26123828367065</v>
      </c>
      <c r="X200" s="120">
        <f t="shared" si="307"/>
        <v>154.18128847579052</v>
      </c>
      <c r="Y200" s="120">
        <f t="shared" ref="Y200:Z200" si="377">(IF(Y144&lt;2300,64/Y144,IF(Y144&gt;3000,(-1.8*LOG((0.002/15.1/3.7)^1.11+6.9/Y144))^-2,23.857*10^-6*Y144-0.0271)))/(IF(Y116&lt;2300,64/Y116,IF(Y116&gt;3000,(-1.8*LOG((0.002/15.1/3.7)^1.11+6.9/Y116))^-2,23.857*10^-6*Y116-0.0271)))*(0.038*($A200/1000)^2-0.0819*$A200/1000+0.0936)*Y283^(-0.0775*($A200/1000)^2+0.2865*$A200/1009+1.5604)</f>
        <v>359.62009084434936</v>
      </c>
      <c r="Z200" s="120">
        <f t="shared" si="377"/>
        <v>512.54259335408938</v>
      </c>
      <c r="AA200" s="121">
        <f t="shared" si="309"/>
        <v>1007.6662023800268</v>
      </c>
    </row>
    <row r="201" spans="1:27" ht="21" hidden="1" customHeight="1" x14ac:dyDescent="0.35">
      <c r="A201" s="81">
        <v>2200</v>
      </c>
      <c r="B201" s="122">
        <f t="shared" ref="B201" si="378">(IF(B145&lt;2300,64/B145,IF(B145&gt;3000,(-1.8*LOG((0.002/15.1/3.7)^1.11+6.9/B145))^-2,23.857*10^-6*B145-0.0271)))/(IF(B117&lt;2300,64/B117,IF(B117&gt;3000,(-1.8*LOG((0.002/15.1/3.7)^1.11+6.9/B117))^-2,23.857*10^-6*B117-0.0271)))*(0.0189*$A201/1000-0.0063)*B284^(-0.0094*$A201/1000+1.8072)</f>
        <v>27.169166550354717</v>
      </c>
      <c r="C201" s="117">
        <f t="shared" si="300"/>
        <v>39.802491790891565</v>
      </c>
      <c r="D201" s="117">
        <f t="shared" ref="D201" si="379">(IF(D145&lt;2300,64/D145,IF(D145&gt;3000,(-1.8*LOG((0.002/15.1/3.7)^1.11+6.9/D145))^-2,23.857*10^-6*D145-0.0271)))/(IF(D117&lt;2300,64/D117,IF(D117&gt;3000,(-1.8*LOG((0.002/15.1/3.7)^1.11+6.9/D117))^-2,23.857*10^-6*D117-0.0271)))*(0.1647*$A201/1000-0.0542)*D284^(0.0185*($A201/1000)^2-0.0945*$A201/1000+1.8895)</f>
        <v>513.98126595613849</v>
      </c>
      <c r="E201" s="117">
        <f t="shared" si="301"/>
        <v>610.97947701083626</v>
      </c>
      <c r="F201" s="118">
        <f t="shared" si="312"/>
        <v>207.27311595035729</v>
      </c>
      <c r="G201" s="71"/>
      <c r="H201" s="81">
        <v>2200</v>
      </c>
      <c r="I201" s="122">
        <f t="shared" ref="I201:J201" si="380">(IF(I145&lt;2300,64/I145,IF(I145&gt;3000,(-1.8*LOG((0.002/15.1/3.7)^1.11+6.9/I145))^-2,23.857*10^-6*I145-0.0271)))/(IF(I117&lt;2300,64/I117,IF(I117&gt;3000,(-1.8*LOG((0.002/15.1/3.7)^1.11+6.9/I117))^-2,23.857*10^-6*I117-0.0271)))*(0.0189*$A201/1000-0.0063)*I284^(-0.0094*$A201/1000+1.8072)</f>
        <v>32.212555213853875</v>
      </c>
      <c r="J201" s="117">
        <f t="shared" si="380"/>
        <v>53.530339873571052</v>
      </c>
      <c r="K201" s="117">
        <f t="shared" ref="K201:L201" si="381">(IF(K145&lt;2300,64/K145,IF(K145&gt;3000,(-1.8*LOG((0.002/15.1/3.7)^1.11+6.9/K145))^-2,23.857*10^-6*K145-0.0271)))/(IF(K117&lt;2300,64/K117,IF(K117&gt;3000,(-1.8*LOG((0.002/15.1/3.7)^1.11+6.9/K117))^-2,23.857*10^-6*K117-0.0271)))*(0.1647*$A201/1000-0.0542)*K284^(0.0185*($A201/1000)^2-0.0945*$A201/1000+1.8895)</f>
        <v>720.80403287043464</v>
      </c>
      <c r="L201" s="117">
        <f t="shared" si="381"/>
        <v>833.95238200502104</v>
      </c>
      <c r="M201" s="118">
        <f t="shared" si="304"/>
        <v>294.81323592306967</v>
      </c>
      <c r="O201" s="81">
        <v>2200</v>
      </c>
      <c r="P201" s="122">
        <f t="shared" si="305"/>
        <v>80.963567870219904</v>
      </c>
      <c r="Q201" s="117">
        <f t="shared" si="305"/>
        <v>162.26641680477519</v>
      </c>
      <c r="R201" s="117">
        <f t="shared" ref="R201" si="382">(IF(R145&lt;2300,64/R145,IF(R145&gt;3000,(-1.8*LOG((0.002/15.1/3.7)^1.11+6.9/R145))^-2,23.857*10^-6*R145-0.0271)))/(IF(R117&lt;2300,64/R117,IF(R117&gt;3000,(-1.8*LOG((0.002/15.1/3.7)^1.11+6.9/R117))^-2,23.857*10^-6*R117-0.0271)))*(0.038*($A201/1000)^2-0.0819*$A201/1000+0.0936)*R284^(-0.0775*($A201/1000)^2+0.2865*$A201/1009+1.5604)</f>
        <v>328.97666126915152</v>
      </c>
      <c r="S201" s="117">
        <f t="shared" si="306"/>
        <v>431.52695317509779</v>
      </c>
      <c r="T201" s="118">
        <f t="shared" si="316"/>
        <v>760.57848980932135</v>
      </c>
      <c r="V201" s="81">
        <v>2200</v>
      </c>
      <c r="W201" s="122">
        <f t="shared" si="307"/>
        <v>85.544595495050771</v>
      </c>
      <c r="X201" s="117">
        <f t="shared" si="307"/>
        <v>204.62620132274702</v>
      </c>
      <c r="Y201" s="117">
        <f t="shared" ref="Y201:Z201" si="383">(IF(Y145&lt;2300,64/Y145,IF(Y145&gt;3000,(-1.8*LOG((0.002/15.1/3.7)^1.11+6.9/Y145))^-2,23.857*10^-6*Y145-0.0271)))/(IF(Y117&lt;2300,64/Y117,IF(Y117&gt;3000,(-1.8*LOG((0.002/15.1/3.7)^1.11+6.9/Y117))^-2,23.857*10^-6*Y117-0.0271)))*(0.038*($A201/1000)^2-0.0819*$A201/1000+0.0936)*Y284^(-0.0775*($A201/1000)^2+0.2865*$A201/1009+1.5604)</f>
        <v>500.0978812350204</v>
      </c>
      <c r="Z201" s="117">
        <f t="shared" si="383"/>
        <v>711.62735391313436</v>
      </c>
      <c r="AA201" s="118">
        <f t="shared" si="309"/>
        <v>1356.7133590981673</v>
      </c>
    </row>
    <row r="202" spans="1:27" ht="21" hidden="1" customHeight="1" x14ac:dyDescent="0.35">
      <c r="A202" s="83">
        <v>2400</v>
      </c>
      <c r="B202" s="123">
        <f t="shared" ref="B202" si="384">(IF(B146&lt;2300,64/B146,IF(B146&gt;3000,(-1.8*LOG((0.002/15.1/3.7)^1.11+6.9/B146))^-2,23.857*10^-6*B146-0.0271)))/(IF(B118&lt;2300,64/B118,IF(B118&gt;3000,(-1.8*LOG((0.002/15.1/3.7)^1.11+6.9/B118))^-2,23.857*10^-6*B118-0.0271)))*(0.0189*$A202/1000-0.0063)*B285^(-0.0094*$A202/1000+1.8072)</f>
        <v>35.531302895939994</v>
      </c>
      <c r="C202" s="116">
        <f t="shared" si="300"/>
        <v>51.968572107397968</v>
      </c>
      <c r="D202" s="116">
        <f t="shared" ref="D202" si="385">(IF(D146&lt;2300,64/D146,IF(D146&gt;3000,(-1.8*LOG((0.002/15.1/3.7)^1.11+6.9/D146))^-2,23.857*10^-6*D146-0.0271)))/(IF(D118&lt;2300,64/D118,IF(D118&gt;3000,(-1.8*LOG((0.002/15.1/3.7)^1.11+6.9/D118))^-2,23.857*10^-6*D118-0.0271)))*(0.1647*$A202/1000-0.0542)*D285^(0.0185*($A202/1000)^2-0.0945*$A202/1000+1.8895)</f>
        <v>670.8645733881666</v>
      </c>
      <c r="E202" s="116">
        <f t="shared" si="301"/>
        <v>795.94117620789723</v>
      </c>
      <c r="F202" s="119">
        <f t="shared" si="312"/>
        <v>266.46414399975072</v>
      </c>
      <c r="G202" s="71"/>
      <c r="H202" s="83">
        <v>2400</v>
      </c>
      <c r="I202" s="123">
        <f t="shared" ref="I202:J202" si="386">(IF(I146&lt;2300,64/I146,IF(I146&gt;3000,(-1.8*LOG((0.002/15.1/3.7)^1.11+6.9/I146))^-2,23.857*10^-6*I146-0.0271)))/(IF(I118&lt;2300,64/I118,IF(I118&gt;3000,(-1.8*LOG((0.002/15.1/3.7)^1.11+6.9/I118))^-2,23.857*10^-6*I118-0.0271)))*(0.0189*$A202/1000-0.0063)*I285^(-0.0094*$A202/1000+1.8072)</f>
        <v>42.145787480757512</v>
      </c>
      <c r="J202" s="116">
        <f t="shared" si="386"/>
        <v>69.929325753474458</v>
      </c>
      <c r="K202" s="116">
        <f t="shared" ref="K202:L202" si="387">(IF(K146&lt;2300,64/K146,IF(K146&gt;3000,(-1.8*LOG((0.002/15.1/3.7)^1.11+6.9/K146))^-2,23.857*10^-6*K146-0.0271)))/(IF(K118&lt;2300,64/K118,IF(K118&gt;3000,(-1.8*LOG((0.002/15.1/3.7)^1.11+6.9/K118))^-2,23.857*10^-6*K118-0.0271)))*(0.1647*$A202/1000-0.0542)*K285^(0.0185*($A202/1000)^2-0.0945*$A202/1000+1.8895)</f>
        <v>940.14692488709443</v>
      </c>
      <c r="L202" s="116">
        <f t="shared" si="387"/>
        <v>1087.5933520109356</v>
      </c>
      <c r="M202" s="119">
        <f t="shared" si="304"/>
        <v>378.69636673517084</v>
      </c>
      <c r="O202" s="83">
        <v>2400</v>
      </c>
      <c r="P202" s="123">
        <f t="shared" si="305"/>
        <v>104.32285122153003</v>
      </c>
      <c r="Q202" s="116">
        <f t="shared" si="305"/>
        <v>208.67675160904639</v>
      </c>
      <c r="R202" s="116">
        <f t="shared" ref="R202" si="388">(IF(R146&lt;2300,64/R146,IF(R146&gt;3000,(-1.8*LOG((0.002/15.1/3.7)^1.11+6.9/R146))^-2,23.857*10^-6*R146-0.0271)))/(IF(R118&lt;2300,64/R118,IF(R118&gt;3000,(-1.8*LOG((0.002/15.1/3.7)^1.11+6.9/R118))^-2,23.857*10^-6*R118-0.0271)))*(0.038*($A202/1000)^2-0.0819*$A202/1000+0.0936)*R285^(-0.0775*($A202/1000)^2+0.2865*$A202/1009+1.5604)</f>
        <v>436.69385283001725</v>
      </c>
      <c r="S202" s="116">
        <f t="shared" si="306"/>
        <v>571.84740035785342</v>
      </c>
      <c r="T202" s="119">
        <f t="shared" si="316"/>
        <v>982.78655651507768</v>
      </c>
      <c r="V202" s="83">
        <v>2400</v>
      </c>
      <c r="W202" s="123">
        <f t="shared" si="307"/>
        <v>110.25751576609642</v>
      </c>
      <c r="X202" s="116">
        <f t="shared" si="307"/>
        <v>262.94729802349769</v>
      </c>
      <c r="Y202" s="116">
        <f t="shared" ref="Y202:Z202" si="389">(IF(Y146&lt;2300,64/Y146,IF(Y146&gt;3000,(-1.8*LOG((0.002/15.1/3.7)^1.11+6.9/Y146))^-2,23.857*10^-6*Y146-0.0271)))/(IF(Y118&lt;2300,64/Y118,IF(Y118&gt;3000,(-1.8*LOG((0.002/15.1/3.7)^1.11+6.9/Y118))^-2,23.857*10^-6*Y118-0.0271)))*(0.038*($A202/1000)^2-0.0819*$A202/1000+0.0936)*Y285^(-0.0775*($A202/1000)^2+0.2865*$A202/1009+1.5604)</f>
        <v>661.77496628422159</v>
      </c>
      <c r="Z202" s="116">
        <f t="shared" si="389"/>
        <v>939.05677345225945</v>
      </c>
      <c r="AA202" s="119">
        <f t="shared" si="309"/>
        <v>1744.0559128850903</v>
      </c>
    </row>
    <row r="203" spans="1:27" ht="21" hidden="1" customHeight="1" x14ac:dyDescent="0.35">
      <c r="A203" s="83">
        <v>2500</v>
      </c>
      <c r="B203" s="123">
        <f t="shared" ref="B203" si="390">(IF(B147&lt;2300,64/B147,IF(B147&gt;3000,(-1.8*LOG((0.002/15.1/3.7)^1.11+6.9/B147))^-2,23.857*10^-6*B147-0.0271)))/(IF(B119&lt;2300,64/B119,IF(B119&gt;3000,(-1.8*LOG((0.002/15.1/3.7)^1.11+6.9/B119))^-2,23.857*10^-6*B119-0.0271)))*(0.0189*$A203/1000-0.0063)*B286^(-0.0094*$A203/1000+1.8072)</f>
        <v>40.240080750541551</v>
      </c>
      <c r="C203" s="116">
        <f t="shared" si="300"/>
        <v>58.891046979558546</v>
      </c>
      <c r="D203" s="116">
        <f t="shared" ref="D203" si="391">(IF(D147&lt;2300,64/D147,IF(D147&gt;3000,(-1.8*LOG((0.002/15.1/3.7)^1.11+6.9/D147))^-2,23.857*10^-6*D147-0.0271)))/(IF(D119&lt;2300,64/D119,IF(D119&gt;3000,(-1.8*LOG((0.002/15.1/3.7)^1.11+6.9/D119))^-2,23.857*10^-6*D119-0.0271)))*(0.1647*$A203/1000-0.0542)*D286^(0.0185*($A203/1000)^2-0.0945*$A203/1000+1.8895)</f>
        <v>760.09818030933411</v>
      </c>
      <c r="E203" s="116">
        <f t="shared" si="301"/>
        <v>903.69357689001333</v>
      </c>
      <c r="F203" s="119">
        <f t="shared" si="312"/>
        <v>299.28058112162296</v>
      </c>
      <c r="G203" s="71"/>
      <c r="H203" s="83">
        <v>2500</v>
      </c>
      <c r="I203" s="123">
        <f t="shared" ref="I203:J203" si="392">(IF(I147&lt;2300,64/I147,IF(I147&gt;3000,(-1.8*LOG((0.002/15.1/3.7)^1.11+6.9/I147))^-2,23.857*10^-6*I147-0.0271)))/(IF(I119&lt;2300,64/I119,IF(I119&gt;3000,(-1.8*LOG((0.002/15.1/3.7)^1.11+6.9/I119))^-2,23.857*10^-6*I119-0.0271)))*(0.0189*$A203/1000-0.0063)*I286^(-0.0094*$A203/1000+1.8072)</f>
        <v>47.668454295397581</v>
      </c>
      <c r="J203" s="116">
        <f t="shared" si="392"/>
        <v>79.15537715851778</v>
      </c>
      <c r="K203" s="116">
        <f t="shared" ref="K203:L203" si="393">(IF(K147&lt;2300,64/K147,IF(K147&gt;3000,(-1.8*LOG((0.002/15.1/3.7)^1.11+6.9/K147))^-2,23.857*10^-6*K147-0.0271)))/(IF(K119&lt;2300,64/K119,IF(K119&gt;3000,(-1.8*LOG((0.002/15.1/3.7)^1.11+6.9/K119))^-2,23.857*10^-6*K119-0.0271)))*(0.1647*$A203/1000-0.0542)*K286^(0.0185*($A203/1000)^2-0.0945*$A203/1000+1.8895)</f>
        <v>1065.14637928551</v>
      </c>
      <c r="L203" s="116">
        <f t="shared" si="393"/>
        <v>1232.2572311890744</v>
      </c>
      <c r="M203" s="119">
        <f t="shared" si="304"/>
        <v>424.54111629886324</v>
      </c>
      <c r="O203" s="83">
        <v>2500</v>
      </c>
      <c r="P203" s="123">
        <f t="shared" si="305"/>
        <v>117.53414180226353</v>
      </c>
      <c r="Q203" s="116">
        <f t="shared" si="305"/>
        <v>234.23963015381969</v>
      </c>
      <c r="R203" s="116">
        <f t="shared" ref="R203" si="394">(IF(R147&lt;2300,64/R147,IF(R147&gt;3000,(-1.8*LOG((0.002/15.1/3.7)^1.11+6.9/R147))^-2,23.857*10^-6*R147-0.0271)))/(IF(R119&lt;2300,64/R119,IF(R119&gt;3000,(-1.8*LOG((0.002/15.1/3.7)^1.11+6.9/R119))^-2,23.857*10^-6*R119-0.0271)))*(0.038*($A203/1000)^2-0.0819*$A203/1000+0.0936)*R286^(-0.0775*($A203/1000)^2+0.2865*$A203/1009+1.5604)</f>
        <v>494.08758276777718</v>
      </c>
      <c r="S203" s="116">
        <f t="shared" si="306"/>
        <v>645.71192667265711</v>
      </c>
      <c r="T203" s="119">
        <f t="shared" si="316"/>
        <v>1099.7300062729717</v>
      </c>
      <c r="V203" s="83">
        <v>2500</v>
      </c>
      <c r="W203" s="123">
        <f t="shared" si="307"/>
        <v>123.90182204897675</v>
      </c>
      <c r="X203" s="116">
        <f t="shared" si="307"/>
        <v>295.51284419965504</v>
      </c>
      <c r="Y203" s="116">
        <f t="shared" ref="Y203:Z203" si="395">(IF(Y147&lt;2300,64/Y147,IF(Y147&gt;3000,(-1.8*LOG((0.002/15.1/3.7)^1.11+6.9/Y147))^-2,23.857*10^-6*Y147-0.0271)))/(IF(Y119&lt;2300,64/Y119,IF(Y119&gt;3000,(-1.8*LOG((0.002/15.1/3.7)^1.11+6.9/Y119))^-2,23.857*10^-6*Y119-0.0271)))*(0.038*($A203/1000)^2-0.0819*$A203/1000+0.0936)*Y286^(-0.0775*($A203/1000)^2+0.2865*$A203/1009+1.5604)</f>
        <v>747.50185598926203</v>
      </c>
      <c r="Z203" s="116">
        <f t="shared" si="395"/>
        <v>1058.5097505971316</v>
      </c>
      <c r="AA203" s="119">
        <f t="shared" si="309"/>
        <v>1945.4302545330902</v>
      </c>
    </row>
    <row r="204" spans="1:27" ht="21" hidden="1" customHeight="1" x14ac:dyDescent="0.35">
      <c r="A204" s="84">
        <v>2600</v>
      </c>
      <c r="B204" s="124">
        <f t="shared" ref="B204" si="396">(IF(B148&lt;2300,64/B148,IF(B148&gt;3000,(-1.8*LOG((0.002/15.1/3.7)^1.11+6.9/B148))^-2,23.857*10^-6*B148-0.0271)))/(IF(B120&lt;2300,64/B120,IF(B120&gt;3000,(-1.8*LOG((0.002/15.1/3.7)^1.11+6.9/B120))^-2,23.857*10^-6*B120-0.0271)))*(0.0189*$A204/1000-0.0063)*B287^(-0.0094*$A204/1000+1.8072)</f>
        <v>45.313110129776959</v>
      </c>
      <c r="C204" s="120">
        <f t="shared" si="300"/>
        <v>66.350638191294848</v>
      </c>
      <c r="D204" s="120">
        <f t="shared" ref="D204" si="397">(IF(D148&lt;2300,64/D148,IF(D148&gt;3000,(-1.8*LOG((0.002/15.1/3.7)^1.11+6.9/D148))^-2,23.857*10^-6*D148-0.0271)))/(IF(D120&lt;2300,64/D120,IF(D120&gt;3000,(-1.8*LOG((0.002/15.1/3.7)^1.11+6.9/D120))^-2,23.857*10^-6*D120-0.0271)))*(0.1647*$A204/1000-0.0542)*D287^(0.0185*($A204/1000)^2-0.0945*$A204/1000+1.8895)</f>
        <v>859.48643412355091</v>
      </c>
      <c r="E204" s="120">
        <f t="shared" si="301"/>
        <v>1020.031393441615</v>
      </c>
      <c r="F204" s="121">
        <f t="shared" si="312"/>
        <v>333.59292589970806</v>
      </c>
      <c r="G204" s="71"/>
      <c r="H204" s="84">
        <v>2600</v>
      </c>
      <c r="I204" s="124">
        <f t="shared" ref="I204:J204" si="398">(IF(I148&lt;2300,64/I148,IF(I148&gt;3000,(-1.8*LOG((0.002/15.1/3.7)^1.11+6.9/I148))^-2,23.857*10^-6*I148-0.0271)))/(IF(I120&lt;2300,64/I120,IF(I120&gt;3000,(-1.8*LOG((0.002/15.1/3.7)^1.11+6.9/I120))^-2,23.857*10^-6*I120-0.0271)))*(0.0189*$A204/1000-0.0063)*I287^(-0.0094*$A204/1000+1.8072)</f>
        <v>53.766821190687018</v>
      </c>
      <c r="J204" s="120">
        <f t="shared" si="398"/>
        <v>89.08918233284831</v>
      </c>
      <c r="K204" s="120">
        <f t="shared" ref="K204:L204" si="399">(IF(K148&lt;2300,64/K148,IF(K148&gt;3000,(-1.8*LOG((0.002/15.1/3.7)^1.11+6.9/K148))^-2,23.857*10^-6*K148-0.0271)))/(IF(K120&lt;2300,64/K120,IF(K120&gt;3000,(-1.8*LOG((0.002/15.1/3.7)^1.11+6.9/K120))^-2,23.857*10^-6*K120-0.0271)))*(0.1647*$A204/1000-0.0542)*K287^(0.0185*($A204/1000)^2-0.0945*$A204/1000+1.8895)</f>
        <v>1204.0365740499922</v>
      </c>
      <c r="L204" s="120">
        <f t="shared" si="399"/>
        <v>1390.7895846900794</v>
      </c>
      <c r="M204" s="121">
        <f t="shared" si="304"/>
        <v>473.68346126766903</v>
      </c>
      <c r="O204" s="84">
        <v>2600</v>
      </c>
      <c r="P204" s="124">
        <f t="shared" si="305"/>
        <v>131.26008460945937</v>
      </c>
      <c r="Q204" s="120">
        <f t="shared" si="305"/>
        <v>261.81288581463195</v>
      </c>
      <c r="R204" s="120">
        <f t="shared" ref="R204" si="400">(IF(R148&lt;2300,64/R148,IF(R148&gt;3000,(-1.8*LOG((0.002/15.1/3.7)^1.11+6.9/R148))^-2,23.857*10^-6*R148-0.0271)))/(IF(R120&lt;2300,64/R120,IF(R120&gt;3000,(-1.8*LOG((0.002/15.1/3.7)^1.11+6.9/R120))^-2,23.857*10^-6*R120-0.0271)))*(0.038*($A204/1000)^2-0.0819*$A204/1000+0.0936)*R287^(-0.0775*($A204/1000)^2+0.2865*$A204/1009+1.5604)</f>
        <v>551.0392460650927</v>
      </c>
      <c r="S204" s="120">
        <f t="shared" si="306"/>
        <v>719.61993324299578</v>
      </c>
      <c r="T204" s="121">
        <f t="shared" si="316"/>
        <v>1216.3614936522767</v>
      </c>
      <c r="V204" s="84">
        <v>2600</v>
      </c>
      <c r="W204" s="124">
        <f t="shared" si="307"/>
        <v>138.40065097812925</v>
      </c>
      <c r="X204" s="120">
        <f t="shared" si="307"/>
        <v>329.57560384270812</v>
      </c>
      <c r="Y204" s="120">
        <f t="shared" ref="Y204:Z204" si="401">(IF(Y148&lt;2300,64/Y148,IF(Y148&gt;3000,(-1.8*LOG((0.002/15.1/3.7)^1.11+6.9/Y148))^-2,23.857*10^-6*Y148-0.0271)))/(IF(Y120&lt;2300,64/Y120,IF(Y120&gt;3000,(-1.8*LOG((0.002/15.1/3.7)^1.11+6.9/Y120))^-2,23.857*10^-6*Y120-0.0271)))*(0.038*($A204/1000)^2-0.0819*$A204/1000+0.0936)*Y287^(-0.0775*($A204/1000)^2+0.2865*$A204/1009+1.5604)</f>
        <v>832.18088737590017</v>
      </c>
      <c r="Z204" s="120">
        <f t="shared" si="401"/>
        <v>1175.891821922208</v>
      </c>
      <c r="AA204" s="121">
        <f t="shared" si="309"/>
        <v>2146.6459760555317</v>
      </c>
    </row>
    <row r="205" spans="1:27" ht="21" hidden="1" customHeight="1" x14ac:dyDescent="0.35">
      <c r="A205" s="81">
        <v>2700</v>
      </c>
      <c r="B205" s="122">
        <f t="shared" ref="B205" si="402">(IF(B149&lt;2300,64/B149,IF(B149&gt;3000,(-1.8*LOG((0.002/15.1/3.7)^1.11+6.9/B149))^-2,23.857*10^-6*B149-0.0271)))/(IF(B121&lt;2300,64/B121,IF(B121&gt;3000,(-1.8*LOG((0.002/15.1/3.7)^1.11+6.9/B121))^-2,23.857*10^-6*B121-0.0271)))*(0.0189*$A205/1000-0.0063)*B288^(-0.0094*$A205/1000+1.8072)</f>
        <v>50.759203271811096</v>
      </c>
      <c r="C205" s="117">
        <f t="shared" si="300"/>
        <v>74.1790392122996</v>
      </c>
      <c r="D205" s="117">
        <f t="shared" ref="D205" si="403">(IF(D149&lt;2300,64/D149,IF(D149&gt;3000,(-1.8*LOG((0.002/15.1/3.7)^1.11+6.9/D149))^-2,23.857*10^-6*D149-0.0271)))/(IF(D121&lt;2300,64/D121,IF(D121&gt;3000,(-1.8*LOG((0.002/15.1/3.7)^1.11+6.9/D121))^-2,23.857*10^-6*D121-0.0271)))*(0.1647*$A205/1000-0.0542)*D288^(0.0185*($A205/1000)^2-0.0945*$A205/1000+1.8895)</f>
        <v>966.56798857530009</v>
      </c>
      <c r="E205" s="117">
        <f t="shared" si="301"/>
        <v>1147.4220178731498</v>
      </c>
      <c r="F205" s="118">
        <f t="shared" si="312"/>
        <v>370.35383820058462</v>
      </c>
      <c r="G205" s="71"/>
      <c r="H205" s="81">
        <v>2700</v>
      </c>
      <c r="I205" s="122">
        <f t="shared" ref="I205:J205" si="404">(IF(I149&lt;2300,64/I149,IF(I149&gt;3000,(-1.8*LOG((0.002/15.1/3.7)^1.11+6.9/I149))^-2,23.857*10^-6*I149-0.0271)))/(IF(I121&lt;2300,64/I121,IF(I121&gt;3000,(-1.8*LOG((0.002/15.1/3.7)^1.11+6.9/I121))^-2,23.857*10^-6*I121-0.0271)))*(0.0189*$A205/1000-0.0063)*I288^(-0.0094*$A205/1000+1.8072)</f>
        <v>60.154637075852584</v>
      </c>
      <c r="J205" s="117">
        <f t="shared" si="404"/>
        <v>99.747224858289769</v>
      </c>
      <c r="K205" s="117">
        <f t="shared" ref="K205:L205" si="405">(IF(K149&lt;2300,64/K149,IF(K149&gt;3000,(-1.8*LOG((0.002/15.1/3.7)^1.11+6.9/K149))^-2,23.857*10^-6*K149-0.0271)))/(IF(K121&lt;2300,64/K121,IF(K121&gt;3000,(-1.8*LOG((0.002/15.1/3.7)^1.11+6.9/K121))^-2,23.857*10^-6*K121-0.0271)))*(0.1647*$A205/1000-0.0542)*K288^(0.0185*($A205/1000)^2-0.0945*$A205/1000+1.8895)</f>
        <v>1354.1828977970511</v>
      </c>
      <c r="L205" s="117">
        <f t="shared" si="405"/>
        <v>1566.7144703577499</v>
      </c>
      <c r="M205" s="118">
        <f t="shared" si="304"/>
        <v>524.94987017744415</v>
      </c>
      <c r="O205" s="81">
        <v>2700</v>
      </c>
      <c r="P205" s="122">
        <f t="shared" si="305"/>
        <v>145.78861509093377</v>
      </c>
      <c r="Q205" s="117">
        <f t="shared" si="305"/>
        <v>290.50247588269428</v>
      </c>
      <c r="R205" s="117">
        <f t="shared" ref="R205" si="406">(IF(R149&lt;2300,64/R149,IF(R149&gt;3000,(-1.8*LOG((0.002/15.1/3.7)^1.11+6.9/R149))^-2,23.857*10^-6*R149-0.0271)))/(IF(R121&lt;2300,64/R121,IF(R121&gt;3000,(-1.8*LOG((0.002/15.1/3.7)^1.11+6.9/R121))^-2,23.857*10^-6*R121-0.0271)))*(0.038*($A205/1000)^2-0.0819*$A205/1000+0.0936)*R288^(-0.0775*($A205/1000)^2+0.2865*$A205/1009+1.5604)</f>
        <v>607.52726215746156</v>
      </c>
      <c r="S205" s="117">
        <f t="shared" si="306"/>
        <v>792.40703852490844</v>
      </c>
      <c r="T205" s="118">
        <f t="shared" si="316"/>
        <v>1332.9843712728496</v>
      </c>
      <c r="V205" s="81">
        <v>2700</v>
      </c>
      <c r="W205" s="122">
        <f t="shared" si="307"/>
        <v>154.11426780935449</v>
      </c>
      <c r="X205" s="117">
        <f t="shared" si="307"/>
        <v>365.55127191798033</v>
      </c>
      <c r="Y205" s="117">
        <f t="shared" ref="Y205:Z205" si="407">(IF(Y149&lt;2300,64/Y149,IF(Y149&gt;3000,(-1.8*LOG((0.002/15.1/3.7)^1.11+6.9/Y149))^-2,23.857*10^-6*Y149-0.0271)))/(IF(Y121&lt;2300,64/Y121,IF(Y121&gt;3000,(-1.8*LOG((0.002/15.1/3.7)^1.11+6.9/Y121))^-2,23.857*10^-6*Y121-0.0271)))*(0.038*($A205/1000)^2-0.0819*$A205/1000+0.0936)*Y288^(-0.0775*($A205/1000)^2+0.2865*$A205/1009+1.5604)</f>
        <v>914.19141613616648</v>
      </c>
      <c r="Z205" s="117">
        <f t="shared" si="407"/>
        <v>1288.6111015270815</v>
      </c>
      <c r="AA205" s="118">
        <f t="shared" si="309"/>
        <v>2341.9761419899778</v>
      </c>
    </row>
    <row r="206" spans="1:27" ht="21" hidden="1" customHeight="1" x14ac:dyDescent="0.35">
      <c r="A206" s="83">
        <v>2800</v>
      </c>
      <c r="B206" s="123">
        <f t="shared" ref="B206" si="408">(IF(B150&lt;2300,64/B150,IF(B150&gt;3000,(-1.8*LOG((0.002/15.1/3.7)^1.11+6.9/B150))^-2,23.857*10^-6*B150-0.0271)))/(IF(B122&lt;2300,64/B122,IF(B122&gt;3000,(-1.8*LOG((0.002/15.1/3.7)^1.11+6.9/B122))^-2,23.857*10^-6*B122-0.0271)))*(0.0189*$A206/1000-0.0063)*B289^(-0.0094*$A206/1000+1.8072)</f>
        <v>56.586769836585958</v>
      </c>
      <c r="C206" s="116">
        <f t="shared" si="300"/>
        <v>82.737982178356049</v>
      </c>
      <c r="D206" s="116">
        <f t="shared" ref="D206" si="409">(IF(D150&lt;2300,64/D150,IF(D150&gt;3000,(-1.8*LOG((0.002/15.1/3.7)^1.11+6.9/D150))^-2,23.857*10^-6*D150-0.0271)))/(IF(D122&lt;2300,64/D122,IF(D122&gt;3000,(-1.8*LOG((0.002/15.1/3.7)^1.11+6.9/D122))^-2,23.857*10^-6*D122-0.0271)))*(0.1647*$A206/1000-0.0542)*D289^(0.0185*($A206/1000)^2-0.0945*$A206/1000+1.8895)</f>
        <v>1083.7579422526931</v>
      </c>
      <c r="E206" s="116">
        <f t="shared" si="301"/>
        <v>1286.9068098926289</v>
      </c>
      <c r="F206" s="119">
        <f t="shared" si="312"/>
        <v>408.49658668413838</v>
      </c>
      <c r="G206" s="71"/>
      <c r="H206" s="83">
        <v>2800</v>
      </c>
      <c r="I206" s="123">
        <f t="shared" ref="I206:J206" si="410">(IF(I150&lt;2300,64/I150,IF(I150&gt;3000,(-1.8*LOG((0.002/15.1/3.7)^1.11+6.9/I150))^-2,23.857*10^-6*I150-0.0271)))/(IF(I122&lt;2300,64/I122,IF(I122&gt;3000,(-1.8*LOG((0.002/15.1/3.7)^1.11+6.9/I122))^-2,23.857*10^-6*I122-0.0271)))*(0.0189*$A206/1000-0.0063)*I289^(-0.0094*$A206/1000+1.8072)</f>
        <v>66.984160346206494</v>
      </c>
      <c r="J206" s="116">
        <f t="shared" si="410"/>
        <v>111.14517674927784</v>
      </c>
      <c r="K206" s="116">
        <f t="shared" ref="K206:L206" si="411">(IF(K150&lt;2300,64/K150,IF(K150&gt;3000,(-1.8*LOG((0.002/15.1/3.7)^1.11+6.9/K150))^-2,23.857*10^-6*K150-0.0271)))/(IF(K122&lt;2300,64/K122,IF(K122&gt;3000,(-1.8*LOG((0.002/15.1/3.7)^1.11+6.9/K122))^-2,23.857*10^-6*K122-0.0271)))*(0.1647*$A206/1000-0.0542)*K289^(0.0185*($A206/1000)^2-0.0945*$A206/1000+1.8895)</f>
        <v>1518.6264361595386</v>
      </c>
      <c r="L206" s="116">
        <f t="shared" si="411"/>
        <v>1757.1899018519855</v>
      </c>
      <c r="M206" s="119">
        <f t="shared" si="304"/>
        <v>578.8454392757194</v>
      </c>
      <c r="O206" s="83">
        <v>2800</v>
      </c>
      <c r="P206" s="123">
        <f t="shared" si="305"/>
        <v>161.11236273839117</v>
      </c>
      <c r="Q206" s="116">
        <f t="shared" si="305"/>
        <v>320.71298709644674</v>
      </c>
      <c r="R206" s="116">
        <f t="shared" ref="R206" si="412">(IF(R150&lt;2300,64/R150,IF(R150&gt;3000,(-1.8*LOG((0.002/15.1/3.7)^1.11+6.9/R150))^-2,23.857*10^-6*R150-0.0271)))/(IF(R122&lt;2300,64/R122,IF(R122&gt;3000,(-1.8*LOG((0.002/15.1/3.7)^1.11+6.9/R122))^-2,23.857*10^-6*R122-0.0271)))*(0.038*($A206/1000)^2-0.0819*$A206/1000+0.0936)*R289^(-0.0775*($A206/1000)^2+0.2865*$A206/1009+1.5604)</f>
        <v>661.10817752831849</v>
      </c>
      <c r="S206" s="116">
        <f t="shared" si="306"/>
        <v>859.99372637627744</v>
      </c>
      <c r="T206" s="119">
        <f t="shared" si="316"/>
        <v>1446.0770181489181</v>
      </c>
      <c r="V206" s="83">
        <v>2800</v>
      </c>
      <c r="W206" s="123">
        <f t="shared" si="307"/>
        <v>170.32454604882753</v>
      </c>
      <c r="X206" s="116">
        <f t="shared" si="307"/>
        <v>403.41219986668847</v>
      </c>
      <c r="Y206" s="116">
        <f t="shared" ref="Y206:Z206" si="413">(IF(Y150&lt;2300,64/Y150,IF(Y150&gt;3000,(-1.8*LOG((0.002/15.1/3.7)^1.11+6.9/Y150))^-2,23.857*10^-6*Y150-0.0271)))/(IF(Y122&lt;2300,64/Y122,IF(Y122&gt;3000,(-1.8*LOG((0.002/15.1/3.7)^1.11+6.9/Y122))^-2,23.857*10^-6*Y122-0.0271)))*(0.038*($A206/1000)^2-0.0819*$A206/1000+0.0936)*Y289^(-0.0775*($A206/1000)^2+0.2865*$A206/1009+1.5604)</f>
        <v>990.94689057536777</v>
      </c>
      <c r="Z206" s="116">
        <f t="shared" si="413"/>
        <v>1392.958993711836</v>
      </c>
      <c r="AA206" s="119">
        <f t="shared" si="309"/>
        <v>2530.5864250961954</v>
      </c>
    </row>
    <row r="207" spans="1:27" ht="21" hidden="1" customHeight="1" x14ac:dyDescent="0.35">
      <c r="A207" s="83">
        <v>2900</v>
      </c>
      <c r="B207" s="123">
        <f t="shared" ref="B207" si="414">(IF(B151&lt;2300,64/B151,IF(B151&gt;3000,(-1.8*LOG((0.002/15.1/3.7)^1.11+6.9/B151))^-2,23.857*10^-6*B151-0.0271)))/(IF(B123&lt;2300,64/B123,IF(B123&gt;3000,(-1.8*LOG((0.002/15.1/3.7)^1.11+6.9/B123))^-2,23.857*10^-6*B123-0.0271)))*(0.0189*$A207/1000-0.0063)*B290^(-0.0094*$A207/1000+1.8072)</f>
        <v>62.80382831572048</v>
      </c>
      <c r="C207" s="116">
        <f t="shared" si="300"/>
        <v>91.87047539737479</v>
      </c>
      <c r="D207" s="116">
        <f t="shared" ref="D207" si="415">(IF(D151&lt;2300,64/D151,IF(D151&gt;3000,(-1.8*LOG((0.002/15.1/3.7)^1.11+6.9/D151))^-2,23.857*10^-6*D151-0.0271)))/(IF(D123&lt;2300,64/D123,IF(D123&gt;3000,(-1.8*LOG((0.002/15.1/3.7)^1.11+6.9/D123))^-2,23.857*10^-6*D123-0.0271)))*(0.1647*$A207/1000-0.0542)*D290^(0.0185*($A207/1000)^2-0.0945*$A207/1000+1.8895)</f>
        <v>1212.027857294044</v>
      </c>
      <c r="E207" s="116">
        <f t="shared" si="301"/>
        <v>1441.9318998445565</v>
      </c>
      <c r="F207" s="119">
        <f t="shared" si="312"/>
        <v>449.09008235571577</v>
      </c>
      <c r="G207" s="71"/>
      <c r="H207" s="83">
        <v>2900</v>
      </c>
      <c r="I207" s="123">
        <f t="shared" ref="I207:J207" si="416">(IF(I151&lt;2300,64/I151,IF(I151&gt;3000,(-1.8*LOG((0.002/15.1/3.7)^1.11+6.9/I151))^-2,23.857*10^-6*I151-0.0271)))/(IF(I123&lt;2300,64/I123,IF(I123&gt;3000,(-1.8*LOG((0.002/15.1/3.7)^1.11+6.9/I123))^-2,23.857*10^-6*I123-0.0271)))*(0.0189*$A207/1000-0.0063)*I290^(-0.0094*$A207/1000+1.8072)</f>
        <v>74.453115949024308</v>
      </c>
      <c r="J207" s="116">
        <f t="shared" si="416"/>
        <v>123.29792216615427</v>
      </c>
      <c r="K207" s="116">
        <f t="shared" ref="K207:L207" si="417">(IF(K151&lt;2300,64/K151,IF(K151&gt;3000,(-1.8*LOG((0.002/15.1/3.7)^1.11+6.9/K151))^-2,23.857*10^-6*K151-0.0271)))/(IF(K123&lt;2300,64/K123,IF(K123&gt;3000,(-1.8*LOG((0.002/15.1/3.7)^1.11+6.9/K123))^-2,23.857*10^-6*K123-0.0271)))*(0.1647*$A207/1000-0.0542)*K290^(0.0185*($A207/1000)^2-0.0945*$A207/1000+1.8895)</f>
        <v>1701.2109901164015</v>
      </c>
      <c r="L207" s="116">
        <f t="shared" si="417"/>
        <v>1968.533828550831</v>
      </c>
      <c r="M207" s="119">
        <f t="shared" si="304"/>
        <v>636.0137051207962</v>
      </c>
      <c r="O207" s="83">
        <v>2900</v>
      </c>
      <c r="P207" s="123">
        <f t="shared" si="305"/>
        <v>177.22211835893344</v>
      </c>
      <c r="Q207" s="116">
        <f t="shared" si="305"/>
        <v>352.42064444957924</v>
      </c>
      <c r="R207" s="116">
        <f t="shared" ref="R207" si="418">(IF(R151&lt;2300,64/R151,IF(R151&gt;3000,(-1.8*LOG((0.002/15.1/3.7)^1.11+6.9/R151))^-2,23.857*10^-6*R151-0.0271)))/(IF(R123&lt;2300,64/R123,IF(R123&gt;3000,(-1.8*LOG((0.002/15.1/3.7)^1.11+6.9/R123))^-2,23.857*10^-6*R123-0.0271)))*(0.038*($A207/1000)^2-0.0819*$A207/1000+0.0936)*R290^(-0.0775*($A207/1000)^2+0.2865*$A207/1009+1.5604)</f>
        <v>710.07189598472814</v>
      </c>
      <c r="S207" s="116">
        <f t="shared" si="306"/>
        <v>921.0536195543034</v>
      </c>
      <c r="T207" s="119">
        <f t="shared" si="316"/>
        <v>1551.8754532689109</v>
      </c>
      <c r="V207" s="83">
        <v>2900</v>
      </c>
      <c r="W207" s="123">
        <f t="shared" si="307"/>
        <v>187.36563414351477</v>
      </c>
      <c r="X207" s="116">
        <f t="shared" si="307"/>
        <v>443.12625711458395</v>
      </c>
      <c r="Y207" s="116">
        <f t="shared" ref="Y207:Z207" si="419">(IF(Y151&lt;2300,64/Y151,IF(Y151&gt;3000,(-1.8*LOG((0.002/15.1/3.7)^1.11+6.9/Y151))^-2,23.857*10^-6*Y151-0.0271)))/(IF(Y123&lt;2300,64/Y123,IF(Y123&gt;3000,(-1.8*LOG((0.002/15.1/3.7)^1.11+6.9/Y123))^-2,23.857*10^-6*Y123-0.0271)))*(0.038*($A207/1000)^2-0.0819*$A207/1000+0.0936)*Y290^(-0.0775*($A207/1000)^2+0.2865*$A207/1009+1.5604)</f>
        <v>1059.8750243318577</v>
      </c>
      <c r="Z207" s="116">
        <f t="shared" si="419"/>
        <v>1486.520669045867</v>
      </c>
      <c r="AA207" s="119">
        <f t="shared" si="309"/>
        <v>2706.6845697746598</v>
      </c>
    </row>
    <row r="208" spans="1:27" ht="21" hidden="1" customHeight="1" x14ac:dyDescent="0.35">
      <c r="A208" s="84">
        <v>3000</v>
      </c>
      <c r="B208" s="124">
        <f t="shared" ref="B208" si="420">(IF(B152&lt;2300,64/B152,IF(B152&gt;3000,(-1.8*LOG((0.002/15.1/3.7)^1.11+6.9/B152))^-2,23.857*10^-6*B152-0.0271)))/(IF(B124&lt;2300,64/B124,IF(B124&gt;3000,(-1.8*LOG((0.002/15.1/3.7)^1.11+6.9/B124))^-2,23.857*10^-6*B124-0.0271)))*(0.0189*$A208/1000-0.0063)*B291^(-0.0094*$A208/1000+1.8072)</f>
        <v>69.418016835950382</v>
      </c>
      <c r="C208" s="120">
        <f t="shared" si="300"/>
        <v>101.58759586163845</v>
      </c>
      <c r="D208" s="120">
        <f t="shared" ref="D208" si="421">(IF(D152&lt;2300,64/D152,IF(D152&gt;3000,(-1.8*LOG((0.002/15.1/3.7)^1.11+6.9/D152))^-2,23.857*10^-6*D152-0.0271)))/(IF(D124&lt;2300,64/D124,IF(D124&gt;3000,(-1.8*LOG((0.002/15.1/3.7)^1.11+6.9/D124))^-2,23.857*10^-6*D124-0.0271)))*(0.1647*$A208/1000-0.0542)*D291^(0.0185*($A208/1000)^2-0.0945*$A208/1000+1.8895)</f>
        <v>1354.7415525230224</v>
      </c>
      <c r="E208" s="120">
        <f t="shared" si="301"/>
        <v>1609.4548067992032</v>
      </c>
      <c r="F208" s="121">
        <f t="shared" si="312"/>
        <v>490.93291879495683</v>
      </c>
      <c r="G208" s="71"/>
      <c r="H208" s="84">
        <v>3000</v>
      </c>
      <c r="I208" s="124">
        <f t="shared" ref="I208:J208" si="422">(IF(I152&lt;2300,64/I152,IF(I152&gt;3000,(-1.8*LOG((0.002/15.1/3.7)^1.11+6.9/I152))^-2,23.857*10^-6*I152-0.0271)))/(IF(I124&lt;2300,64/I124,IF(I124&gt;3000,(-1.8*LOG((0.002/15.1/3.7)^1.11+6.9/I124))^-2,23.857*10^-6*I124-0.0271)))*(0.0189*$A208/1000-0.0063)*I291^(-0.0094*$A208/1000+1.8072)</f>
        <v>82.204873048827537</v>
      </c>
      <c r="J208" s="120">
        <f t="shared" si="422"/>
        <v>136.21957989731823</v>
      </c>
      <c r="K208" s="120">
        <f t="shared" ref="K208:L208" si="423">(IF(K152&lt;2300,64/K152,IF(K152&gt;3000,(-1.8*LOG((0.002/15.1/3.7)^1.11+6.9/K152))^-2,23.857*10^-6*K152-0.0271)))/(IF(K124&lt;2300,64/K124,IF(K124&gt;3000,(-1.8*LOG((0.002/15.1/3.7)^1.11+6.9/K124))^-2,23.857*10^-6*K124-0.0271)))*(0.1647*$A208/1000-0.0542)*K291^(0.0185*($A208/1000)^2-0.0945*$A208/1000+1.8895)</f>
        <v>1898.8264683493669</v>
      </c>
      <c r="L208" s="120">
        <f t="shared" si="423"/>
        <v>2197.6035051520985</v>
      </c>
      <c r="M208" s="121">
        <f t="shared" si="304"/>
        <v>695.04470248240636</v>
      </c>
      <c r="O208" s="84">
        <v>3000</v>
      </c>
      <c r="P208" s="124">
        <f t="shared" si="305"/>
        <v>194.10695964165942</v>
      </c>
      <c r="Q208" s="120">
        <f t="shared" si="305"/>
        <v>385.59834890891017</v>
      </c>
      <c r="R208" s="120">
        <f t="shared" ref="R208" si="424">(IF(R152&lt;2300,64/R152,IF(R152&gt;3000,(-1.8*LOG((0.002/15.1/3.7)^1.11+6.9/R152))^-2,23.857*10^-6*R152-0.0271)))/(IF(R124&lt;2300,64/R124,IF(R124&gt;3000,(-1.8*LOG((0.002/15.1/3.7)^1.11+6.9/R124))^-2,23.857*10^-6*R124-0.0271)))*(0.038*($A208/1000)^2-0.0819*$A208/1000+0.0936)*R291^(-0.0775*($A208/1000)^2+0.2865*$A208/1009+1.5604)</f>
        <v>751.87439200192887</v>
      </c>
      <c r="S208" s="120">
        <f t="shared" si="306"/>
        <v>973.48058959111665</v>
      </c>
      <c r="T208" s="121">
        <f t="shared" si="316"/>
        <v>1650.8857157800501</v>
      </c>
      <c r="V208" s="84">
        <v>3000</v>
      </c>
      <c r="W208" s="124">
        <f t="shared" si="307"/>
        <v>205.2257540106707</v>
      </c>
      <c r="X208" s="120">
        <f t="shared" si="307"/>
        <v>484.65718225639154</v>
      </c>
      <c r="Y208" s="120">
        <f t="shared" ref="Y208:Z208" si="425">(IF(Y152&lt;2300,64/Y152,IF(Y152&gt;3000,(-1.8*LOG((0.002/15.1/3.7)^1.11+6.9/Y152))^-2,23.857*10^-6*Y152-0.0271)))/(IF(Y124&lt;2300,64/Y124,IF(Y124&gt;3000,(-1.8*LOG((0.002/15.1/3.7)^1.11+6.9/Y124))^-2,23.857*10^-6*Y124-0.0271)))*(0.038*($A208/1000)^2-0.0819*$A208/1000+0.0936)*Y291^(-0.0775*($A208/1000)^2+0.2865*$A208/1009+1.5604)</f>
        <v>1119.627738773253</v>
      </c>
      <c r="Z208" s="120">
        <f t="shared" si="425"/>
        <v>1563.505547557909</v>
      </c>
      <c r="AA208" s="121">
        <f t="shared" si="309"/>
        <v>2864.4621650693302</v>
      </c>
    </row>
    <row r="209" spans="1:27" ht="21" hidden="1" customHeight="1" x14ac:dyDescent="0.35">
      <c r="A209" s="81">
        <v>3200</v>
      </c>
      <c r="B209" s="122">
        <f t="shared" ref="B209" si="426">(IF(B153&lt;2300,64/B153,IF(B153&gt;3000,(-1.8*LOG((0.002/15.1/3.7)^1.11+6.9/B153))^-2,23.857*10^-6*B153-0.0271)))/(IF(B125&lt;2300,64/B125,IF(B125&gt;3000,(-1.8*LOG((0.002/15.1/3.7)^1.11+6.9/B125))^-2,23.857*10^-6*B125-0.0271)))*(0.0189*$A209/1000-0.0063)*B292^(-0.0094*$A209/1000+1.8072)</f>
        <v>83.866495789783642</v>
      </c>
      <c r="C209" s="117">
        <f t="shared" si="300"/>
        <v>122.56931816280323</v>
      </c>
      <c r="D209" s="117">
        <f t="shared" ref="D209" si="427">(IF(D153&lt;2300,64/D153,IF(D153&gt;3000,(-1.8*LOG((0.002/15.1/3.7)^1.11+6.9/D153))^-2,23.857*10^-6*D153-0.0271)))/(IF(D125&lt;2300,64/D125,IF(D125&gt;3000,(-1.8*LOG((0.002/15.1/3.7)^1.11+6.9/D125))^-2,23.857*10^-6*D125-0.0271)))*(0.1647*$A209/1000-0.0542)*D292^(0.0185*($A209/1000)^2-0.0945*$A209/1000+1.8895)</f>
        <v>1677.6077868480766</v>
      </c>
      <c r="E209" s="117">
        <f t="shared" si="301"/>
        <v>1994.4937138829077</v>
      </c>
      <c r="F209" s="118">
        <f t="shared" si="312"/>
        <v>580.59215038011519</v>
      </c>
      <c r="G209" s="71"/>
      <c r="H209" s="81">
        <v>3200</v>
      </c>
      <c r="I209" s="122">
        <f t="shared" ref="I209:J209" si="428">(IF(I153&lt;2300,64/I153,IF(I153&gt;3000,(-1.8*LOG((0.002/15.1/3.7)^1.11+6.9/I153))^-2,23.857*10^-6*I153-0.0271)))/(IF(I125&lt;2300,64/I125,IF(I125&gt;3000,(-1.8*LOG((0.002/15.1/3.7)^1.11+6.9/I125))^-2,23.857*10^-6*I125-0.0271)))*(0.0189*$A209/1000-0.0063)*I292^(-0.0094*$A209/1000+1.8072)</f>
        <v>99.345515085510129</v>
      </c>
      <c r="J209" s="117">
        <f t="shared" si="428"/>
        <v>164.70428625946744</v>
      </c>
      <c r="K209" s="117">
        <f t="shared" ref="K209:L209" si="429">(IF(K153&lt;2300,64/K153,IF(K153&gt;3000,(-1.8*LOG((0.002/15.1/3.7)^1.11+6.9/K153))^-2,23.857*10^-6*K153-0.0271)))/(IF(K125&lt;2300,64/K125,IF(K125&gt;3000,(-1.8*LOG((0.002/15.1/3.7)^1.11+6.9/K125))^-2,23.857*10^-6*K125-0.0271)))*(0.1647*$A209/1000-0.0542)*K292^(0.0185*($A209/1000)^2-0.0945*$A209/1000+1.8895)</f>
        <v>2356.3802475021225</v>
      </c>
      <c r="L209" s="117">
        <f t="shared" si="429"/>
        <v>2728.0864597344748</v>
      </c>
      <c r="M209" s="118">
        <f t="shared" si="304"/>
        <v>821.21915988082776</v>
      </c>
      <c r="O209" s="81">
        <v>3200</v>
      </c>
      <c r="P209" s="122">
        <f t="shared" si="305"/>
        <v>230.6162725797445</v>
      </c>
      <c r="Q209" s="117">
        <f t="shared" si="305"/>
        <v>456.8645173305909</v>
      </c>
      <c r="R209" s="117">
        <f t="shared" ref="R209" si="430">(IF(R153&lt;2300,64/R153,IF(R153&gt;3000,(-1.8*LOG((0.002/15.1/3.7)^1.11+6.9/R153))^-2,23.857*10^-6*R153-0.0271)))/(IF(R125&lt;2300,64/R125,IF(R125&gt;3000,(-1.8*LOG((0.002/15.1/3.7)^1.11+6.9/R125))^-2,23.857*10^-6*R125-0.0271)))*(0.038*($A209/1000)^2-0.0819*$A209/1000+0.0936)*R292^(-0.0775*($A209/1000)^2+0.2865*$A209/1009+1.5604)</f>
        <v>812.85592303365138</v>
      </c>
      <c r="S209" s="117">
        <f t="shared" si="306"/>
        <v>1045.3275197397611</v>
      </c>
      <c r="T209" s="118">
        <f t="shared" si="316"/>
        <v>1814.4497118167071</v>
      </c>
      <c r="V209" s="81">
        <v>3200</v>
      </c>
      <c r="W209" s="122">
        <f t="shared" si="307"/>
        <v>243.34765592372804</v>
      </c>
      <c r="X209" s="117">
        <f t="shared" si="307"/>
        <v>573.69382599100129</v>
      </c>
      <c r="Y209" s="117">
        <f t="shared" ref="Y209:Z209" si="431">(IF(Y153&lt;2300,64/Y153,IF(Y153&gt;3000,(-1.8*LOG((0.002/15.1/3.7)^1.11+6.9/Y153))^-2,23.857*10^-6*Y153-0.0271)))/(IF(Y125&lt;2300,64/Y125,IF(Y125&gt;3000,(-1.8*LOG((0.002/15.1/3.7)^1.11+6.9/Y125))^-2,23.857*10^-6*Y125-0.0271)))*(0.038*($A209/1000)^2-0.0819*$A209/1000+0.0936)*Y292^(-0.0775*($A209/1000)^2+0.2865*$A209/1009+1.5604)</f>
        <v>1198.20494762833</v>
      </c>
      <c r="Z209" s="117">
        <f t="shared" si="431"/>
        <v>1660.5333928770885</v>
      </c>
      <c r="AA209" s="118">
        <f t="shared" si="309"/>
        <v>3119.8020443488131</v>
      </c>
    </row>
    <row r="210" spans="1:27" ht="21" hidden="1" customHeight="1" x14ac:dyDescent="0.25">
      <c r="A210" s="83">
        <v>3400</v>
      </c>
      <c r="B210" s="123">
        <f t="shared" ref="B210" si="432">(IF(B154&lt;2300,64/B154,IF(B154&gt;3000,(-1.8*LOG((0.002/15.1/3.7)^1.11+6.9/B154))^-2,23.857*10^-6*B154-0.0271)))/(IF(B126&lt;2300,64/B126,IF(B126&gt;3000,(-1.8*LOG((0.002/15.1/3.7)^1.11+6.9/B126))^-2,23.857*10^-6*B126-0.0271)))*(0.0189*$A210/1000-0.0063)*B293^(-0.0094*$A210/1000+1.8072)</f>
        <v>99.986082829364108</v>
      </c>
      <c r="C210" s="116">
        <f t="shared" si="300"/>
        <v>145.95163366286747</v>
      </c>
      <c r="D210" s="116">
        <f t="shared" ref="D210" si="433">(IF(D154&lt;2300,64/D154,IF(D154&gt;3000,(-1.8*LOG((0.002/15.1/3.7)^1.11+6.9/D154))^-2,23.857*10^-6*D154-0.0271)))/(IF(D126&lt;2300,64/D126,IF(D126&gt;3000,(-1.8*LOG((0.002/15.1/3.7)^1.11+6.9/D126))^-2,23.857*10^-6*D126-0.0271)))*(0.1647*$A210/1000-0.0542)*D293^(0.0185*($A210/1000)^2-0.0945*$A210/1000+1.8895)</f>
        <v>2069.247049023134</v>
      </c>
      <c r="E210" s="116">
        <f t="shared" si="301"/>
        <v>2461.8389417588937</v>
      </c>
      <c r="F210" s="119">
        <f t="shared" si="312"/>
        <v>677.10766189837489</v>
      </c>
      <c r="H210" s="83">
        <v>3400</v>
      </c>
      <c r="I210" s="123">
        <f t="shared" ref="I210:J210" si="434">(IF(I154&lt;2300,64/I154,IF(I154&gt;3000,(-1.8*LOG((0.002/15.1/3.7)^1.11+6.9/I154))^-2,23.857*10^-6*I154-0.0271)))/(IF(I126&lt;2300,64/I126,IF(I126&gt;3000,(-1.8*LOG((0.002/15.1/3.7)^1.11+6.9/I126))^-2,23.857*10^-6*I126-0.0271)))*(0.0189*$A210/1000-0.0063)*I293^(-0.0094*$A210/1000+1.8072)</f>
        <v>118.46946123584124</v>
      </c>
      <c r="J210" s="116">
        <f t="shared" si="434"/>
        <v>196.16628068067595</v>
      </c>
      <c r="K210" s="116">
        <f t="shared" ref="K210:L210" si="435">(IF(K154&lt;2300,64/K154,IF(K154&gt;3000,(-1.8*LOG((0.002/15.1/3.7)^1.11+6.9/K154))^-2,23.857*10^-6*K154-0.0271)))/(IF(K126&lt;2300,64/K126,IF(K126&gt;3000,(-1.8*LOG((0.002/15.1/3.7)^1.11+6.9/K126))^-2,23.857*10^-6*K126-0.0271)))*(0.1647*$A210/1000-0.0542)*K293^(0.0185*($A210/1000)^2-0.0945*$A210/1000+1.8895)</f>
        <v>2908.7419602701771</v>
      </c>
      <c r="L210" s="116">
        <f t="shared" si="435"/>
        <v>3365.3702647228952</v>
      </c>
      <c r="M210" s="119">
        <f t="shared" si="304"/>
        <v>956.81400713994833</v>
      </c>
      <c r="O210" s="83">
        <v>3400</v>
      </c>
      <c r="P210" s="123">
        <f t="shared" si="305"/>
        <v>269.63411034016895</v>
      </c>
      <c r="Q210" s="116">
        <f t="shared" si="305"/>
        <v>533.04546841463093</v>
      </c>
      <c r="R210" s="116">
        <f t="shared" ref="R210" si="436">(IF(R154&lt;2300,64/R154,IF(R154&gt;3000,(-1.8*LOG((0.002/15.1/3.7)^1.11+6.9/R154))^-2,23.857*10^-6*R154-0.0271)))/(IF(R126&lt;2300,64/R126,IF(R126&gt;3000,(-1.8*LOG((0.002/15.1/3.7)^1.11+6.9/R126))^-2,23.857*10^-6*R126-0.0271)))*(0.038*($A210/1000)^2-0.0819*$A210/1000+0.0936)*R293^(-0.0775*($A210/1000)^2+0.2865*$A210/1009+1.5604)</f>
        <v>833.86114498563734</v>
      </c>
      <c r="S210" s="116">
        <f t="shared" si="306"/>
        <v>1065.3266596787332</v>
      </c>
      <c r="T210" s="119">
        <f t="shared" si="316"/>
        <v>1922.3942703427795</v>
      </c>
      <c r="V210" s="83">
        <v>3400</v>
      </c>
      <c r="W210" s="123">
        <f t="shared" si="307"/>
        <v>284.56443836434772</v>
      </c>
      <c r="X210" s="116">
        <f t="shared" si="307"/>
        <v>668.84693610685997</v>
      </c>
      <c r="Y210" s="116">
        <f t="shared" ref="Y210:Z210" si="437">(IF(Y154&lt;2300,64/Y154,IF(Y154&gt;3000,(-1.8*LOG((0.002/15.1/3.7)^1.11+6.9/Y154))^-2,23.857*10^-6*Y154-0.0271)))/(IF(Y126&lt;2300,64/Y126,IF(Y126&gt;3000,(-1.8*LOG((0.002/15.1/3.7)^1.11+6.9/Y126))^-2,23.857*10^-6*Y126-0.0271)))*(0.038*($A210/1000)^2-0.0819*$A210/1000+0.0936)*Y293^(-0.0775*($A210/1000)^2+0.2865*$A210/1009+1.5604)</f>
        <v>1216.43116174785</v>
      </c>
      <c r="Z210" s="116">
        <f t="shared" si="437"/>
        <v>1672.0543802589375</v>
      </c>
      <c r="AA210" s="119">
        <f t="shared" si="309"/>
        <v>3269.7757603509144</v>
      </c>
    </row>
    <row r="211" spans="1:27" ht="21" hidden="1" customHeight="1" x14ac:dyDescent="0.3">
      <c r="A211" s="84">
        <v>3600</v>
      </c>
      <c r="B211" s="124">
        <f t="shared" ref="B211" si="438">(IF(B155&lt;2300,64/B155,IF(B155&gt;3000,(-1.8*LOG((0.002/15.1/3.7)^1.11+6.9/B155))^-2,23.857*10^-6*B155-0.0271)))/(IF(B127&lt;2300,64/B127,IF(B127&gt;3000,(-1.8*LOG((0.002/15.1/3.7)^1.11+6.9/B127))^-2,23.857*10^-6*B127-0.0271)))*(0.0189*$A211/1000-0.0063)*B294^(-0.0094*$A211/1000+1.8072)</f>
        <v>117.82517916965993</v>
      </c>
      <c r="C211" s="120">
        <f t="shared" si="300"/>
        <v>172.10676275098464</v>
      </c>
      <c r="D211" s="120">
        <f t="shared" ref="D211" si="439">(IF(D155&lt;2300,64/D155,IF(D155&gt;3000,(-1.8*LOG((0.002/15.1/3.7)^1.11+6.9/D155))^-2,23.857*10^-6*D155-0.0271)))/(IF(D127&lt;2300,64/D127,IF(D127&gt;3000,(-1.8*LOG((0.002/15.1/3.7)^1.11+6.9/D127))^-2,23.857*10^-6*D127-0.0271)))*(0.1647*$A211/1000-0.0542)*D294^(0.0185*($A211/1000)^2-0.0945*$A211/1000+1.8895)</f>
        <v>2542.7138734664663</v>
      </c>
      <c r="E211" s="120">
        <f t="shared" si="301"/>
        <v>3023.8277142198162</v>
      </c>
      <c r="F211" s="121">
        <f t="shared" si="312"/>
        <v>780.87890865561792</v>
      </c>
      <c r="G211" s="8"/>
      <c r="H211" s="84">
        <v>3600</v>
      </c>
      <c r="I211" s="124">
        <f t="shared" ref="I211:J211" si="440">(IF(I155&lt;2300,64/I155,IF(I155&gt;3000,(-1.8*LOG((0.002/15.1/3.7)^1.11+6.9/I155))^-2,23.857*10^-6*I155-0.0271)))/(IF(I127&lt;2300,64/I127,IF(I127&gt;3000,(-1.8*LOG((0.002/15.1/3.7)^1.11+6.9/I127))^-2,23.857*10^-6*I127-0.0271)))*(0.0189*$A211/1000-0.0063)*I294^(-0.0094*$A211/1000+1.8072)</f>
        <v>139.35445724183009</v>
      </c>
      <c r="J211" s="120">
        <f t="shared" si="440"/>
        <v>230.9436425237958</v>
      </c>
      <c r="K211" s="120">
        <f t="shared" ref="K211:L211" si="441">(IF(K155&lt;2300,64/K155,IF(K155&gt;3000,(-1.8*LOG((0.002/15.1/3.7)^1.11+6.9/K155))^-2,23.857*10^-6*K155-0.0271)))/(IF(K127&lt;2300,64/K127,IF(K127&gt;3000,(-1.8*LOG((0.002/15.1/3.7)^1.11+6.9/K127))^-2,23.857*10^-6*K127-0.0271)))*(0.1647*$A211/1000-0.0542)*K294^(0.0185*($A211/1000)^2-0.0945*$A211/1000+1.8895)</f>
        <v>3574.0954514645823</v>
      </c>
      <c r="L211" s="120">
        <f t="shared" si="441"/>
        <v>4142.6034685748418</v>
      </c>
      <c r="M211" s="121">
        <f t="shared" si="304"/>
        <v>1101.2101197425952</v>
      </c>
      <c r="N211" s="8"/>
      <c r="O211" s="84">
        <v>3600</v>
      </c>
      <c r="P211" s="124">
        <f t="shared" si="305"/>
        <v>311.99693263911405</v>
      </c>
      <c r="Q211" s="120">
        <f t="shared" si="305"/>
        <v>614.39703214527492</v>
      </c>
      <c r="R211" s="120">
        <f t="shared" ref="R211" si="442">(IF(R155&lt;2300,64/R155,IF(R155&gt;3000,(-1.8*LOG((0.002/15.1/3.7)^1.11+6.9/R155))^-2,23.857*10^-6*R155-0.0271)))/(IF(R127&lt;2300,64/R127,IF(R127&gt;3000,(-1.8*LOG((0.002/15.1/3.7)^1.11+6.9/R127))^-2,23.857*10^-6*R127-0.0271)))*(0.038*($A211/1000)^2-0.0819*$A211/1000+0.0936)*R294^(-0.0775*($A211/1000)^2+0.2865*$A211/1009+1.5604)</f>
        <v>813.8613516398342</v>
      </c>
      <c r="S211" s="120">
        <f t="shared" si="306"/>
        <v>1031.0269713859032</v>
      </c>
      <c r="T211" s="121">
        <f t="shared" si="316"/>
        <v>1966.9558802674298</v>
      </c>
      <c r="V211" s="84">
        <v>3600</v>
      </c>
      <c r="W211" s="124">
        <f t="shared" si="307"/>
        <v>328.72891706464901</v>
      </c>
      <c r="X211" s="120">
        <f t="shared" si="307"/>
        <v>771.14452327755316</v>
      </c>
      <c r="Y211" s="120">
        <f t="shared" ref="Y211:Z211" si="443">(IF(Y155&lt;2300,64/Y155,IF(Y155&gt;3000,(-1.8*LOG((0.002/15.1/3.7)^1.11+6.9/Y155))^-2,23.857*10^-6*Y155-0.0271)))/(IF(Y127&lt;2300,64/Y127,IF(Y127&gt;3000,(-1.8*LOG((0.002/15.1/3.7)^1.11+6.9/Y127))^-2,23.857*10^-6*Y127-0.0271)))*(0.038*($A211/1000)^2-0.0819*$A211/1000+0.0936)*Y294^(-0.0775*($A211/1000)^2+0.2865*$A211/1009+1.5604)</f>
        <v>1173.0207516889591</v>
      </c>
      <c r="Z211" s="120">
        <f t="shared" si="443"/>
        <v>1595.0241315760993</v>
      </c>
      <c r="AA211" s="125">
        <f t="shared" si="309"/>
        <v>3303.5560165784032</v>
      </c>
    </row>
    <row r="212" spans="1:27" ht="21" hidden="1" customHeight="1" x14ac:dyDescent="0.25"/>
    <row r="213" spans="1:27" ht="18" hidden="1" customHeight="1" x14ac:dyDescent="0.25"/>
    <row r="214" spans="1:27" ht="18" customHeight="1" x14ac:dyDescent="0.3">
      <c r="A214" s="126" t="s">
        <v>86</v>
      </c>
      <c r="B214" s="127"/>
      <c r="C214" s="127"/>
      <c r="D214" s="127"/>
      <c r="E214" s="127"/>
      <c r="F214" s="127"/>
      <c r="G214" s="127"/>
      <c r="H214" s="127"/>
      <c r="I214" s="127"/>
      <c r="J214" s="127"/>
      <c r="K214" s="127"/>
      <c r="L214" s="127"/>
      <c r="M214" s="127"/>
      <c r="N214" s="127"/>
      <c r="O214" s="127"/>
      <c r="P214" s="127"/>
      <c r="Q214" s="127"/>
      <c r="R214" s="127"/>
      <c r="S214" s="127"/>
      <c r="T214" s="127"/>
      <c r="U214" s="127"/>
      <c r="V214" s="127"/>
      <c r="W214" s="127"/>
      <c r="X214" s="127"/>
      <c r="Y214" s="127"/>
      <c r="Z214" s="127"/>
      <c r="AA214" s="127"/>
    </row>
    <row r="215" spans="1:27" ht="18" customHeight="1" x14ac:dyDescent="0.3">
      <c r="A215" s="128" t="s">
        <v>87</v>
      </c>
      <c r="B215" s="127"/>
      <c r="C215" s="127"/>
      <c r="D215" s="127"/>
      <c r="E215" s="127"/>
      <c r="F215" s="127"/>
      <c r="G215" s="127"/>
      <c r="H215" s="127"/>
      <c r="I215" s="127"/>
      <c r="J215" s="127"/>
      <c r="K215" s="127"/>
      <c r="L215" s="127"/>
      <c r="M215" s="127"/>
      <c r="N215" s="127"/>
      <c r="O215" s="127"/>
      <c r="P215" s="127"/>
      <c r="Q215" s="127"/>
      <c r="R215" s="127"/>
      <c r="S215" s="127"/>
      <c r="T215" s="127"/>
      <c r="U215" s="127"/>
      <c r="V215" s="127"/>
      <c r="W215" s="127"/>
      <c r="X215" s="127"/>
      <c r="Y215" s="127"/>
      <c r="Z215" s="127"/>
      <c r="AA215" s="127"/>
    </row>
    <row r="216" spans="1:27" ht="18" customHeight="1" x14ac:dyDescent="0.3">
      <c r="A216" s="126" t="s">
        <v>53</v>
      </c>
      <c r="B216" s="128"/>
      <c r="C216" s="129"/>
      <c r="D216" s="38"/>
      <c r="E216" s="128"/>
      <c r="F216" s="129"/>
      <c r="G216" s="130"/>
      <c r="H216" s="126" t="s">
        <v>54</v>
      </c>
      <c r="I216" s="128"/>
      <c r="J216" s="128"/>
      <c r="K216" s="128"/>
      <c r="L216" s="128"/>
      <c r="M216" s="128"/>
      <c r="N216" s="128"/>
      <c r="O216" s="126" t="s">
        <v>55</v>
      </c>
      <c r="P216" s="128"/>
      <c r="Q216" s="128"/>
      <c r="R216" s="128"/>
      <c r="S216" s="128"/>
      <c r="T216" s="128"/>
      <c r="U216" s="128"/>
      <c r="V216" s="126" t="s">
        <v>56</v>
      </c>
      <c r="W216" s="128"/>
      <c r="X216" s="128"/>
      <c r="Y216" s="128"/>
      <c r="Z216" s="128"/>
      <c r="AA216" s="128"/>
    </row>
    <row r="217" spans="1:27" ht="18" customHeight="1" x14ac:dyDescent="0.3">
      <c r="A217" s="156" t="s">
        <v>58</v>
      </c>
      <c r="B217" s="131"/>
      <c r="C217" s="26"/>
      <c r="D217" s="158" t="s">
        <v>60</v>
      </c>
      <c r="E217" s="26"/>
      <c r="F217" s="27"/>
      <c r="G217" s="128"/>
      <c r="H217" s="156" t="s">
        <v>58</v>
      </c>
      <c r="I217" s="26"/>
      <c r="J217" s="26"/>
      <c r="K217" s="158" t="s">
        <v>60</v>
      </c>
      <c r="L217" s="26"/>
      <c r="M217" s="27"/>
      <c r="N217" s="130"/>
      <c r="O217" s="156" t="s">
        <v>58</v>
      </c>
      <c r="P217" s="26"/>
      <c r="Q217" s="26"/>
      <c r="R217" s="158" t="s">
        <v>60</v>
      </c>
      <c r="S217" s="26"/>
      <c r="T217" s="27"/>
      <c r="U217" s="130"/>
      <c r="V217" s="156" t="s">
        <v>58</v>
      </c>
      <c r="W217" s="26"/>
      <c r="X217" s="26"/>
      <c r="Y217" s="158" t="s">
        <v>60</v>
      </c>
      <c r="Z217" s="26"/>
      <c r="AA217" s="27"/>
    </row>
    <row r="218" spans="1:27" ht="18" customHeight="1" x14ac:dyDescent="0.3">
      <c r="A218" s="157" t="s">
        <v>61</v>
      </c>
      <c r="B218" s="132">
        <v>200</v>
      </c>
      <c r="C218" s="133">
        <v>250</v>
      </c>
      <c r="D218" s="133">
        <v>300</v>
      </c>
      <c r="E218" s="133">
        <v>340</v>
      </c>
      <c r="F218" s="134">
        <v>420</v>
      </c>
      <c r="G218" s="38"/>
      <c r="H218" s="157" t="s">
        <v>61</v>
      </c>
      <c r="I218" s="133">
        <v>200</v>
      </c>
      <c r="J218" s="133">
        <v>250</v>
      </c>
      <c r="K218" s="133">
        <v>300</v>
      </c>
      <c r="L218" s="133">
        <v>340</v>
      </c>
      <c r="M218" s="134">
        <v>420</v>
      </c>
      <c r="N218" s="128"/>
      <c r="O218" s="157" t="s">
        <v>61</v>
      </c>
      <c r="P218" s="133">
        <v>200</v>
      </c>
      <c r="Q218" s="133">
        <v>250</v>
      </c>
      <c r="R218" s="133">
        <v>300</v>
      </c>
      <c r="S218" s="133">
        <v>340</v>
      </c>
      <c r="T218" s="134">
        <v>420</v>
      </c>
      <c r="U218" s="130"/>
      <c r="V218" s="157" t="s">
        <v>61</v>
      </c>
      <c r="W218" s="133">
        <v>200</v>
      </c>
      <c r="X218" s="133">
        <v>250</v>
      </c>
      <c r="Y218" s="133">
        <v>300</v>
      </c>
      <c r="Z218" s="133">
        <v>340</v>
      </c>
      <c r="AA218" s="134">
        <v>420</v>
      </c>
    </row>
    <row r="219" spans="1:27" ht="15.95" customHeight="1" x14ac:dyDescent="0.25">
      <c r="A219" s="231" t="s">
        <v>110</v>
      </c>
      <c r="B219" s="205">
        <f t="shared" ref="B219:AA219" si="444">B161</f>
        <v>110</v>
      </c>
      <c r="C219" s="206">
        <f t="shared" si="444"/>
        <v>137</v>
      </c>
      <c r="D219" s="206">
        <f t="shared" si="444"/>
        <v>176</v>
      </c>
      <c r="E219" s="206">
        <f t="shared" si="444"/>
        <v>194</v>
      </c>
      <c r="F219" s="207">
        <f t="shared" si="444"/>
        <v>228</v>
      </c>
      <c r="G219" s="232"/>
      <c r="H219" s="231" t="s">
        <v>110</v>
      </c>
      <c r="I219" s="205">
        <f t="shared" si="444"/>
        <v>121</v>
      </c>
      <c r="J219" s="206">
        <f t="shared" si="444"/>
        <v>161</v>
      </c>
      <c r="K219" s="206">
        <f t="shared" si="444"/>
        <v>213</v>
      </c>
      <c r="L219" s="206">
        <f t="shared" si="444"/>
        <v>232</v>
      </c>
      <c r="M219" s="207">
        <f t="shared" si="444"/>
        <v>278</v>
      </c>
      <c r="N219" s="232"/>
      <c r="O219" s="231" t="s">
        <v>110</v>
      </c>
      <c r="P219" s="205">
        <f t="shared" si="444"/>
        <v>134</v>
      </c>
      <c r="Q219" s="206">
        <f t="shared" si="444"/>
        <v>199</v>
      </c>
      <c r="R219" s="206">
        <f t="shared" si="444"/>
        <v>238</v>
      </c>
      <c r="S219" s="206">
        <f t="shared" si="444"/>
        <v>276</v>
      </c>
      <c r="T219" s="207">
        <f t="shared" si="444"/>
        <v>325</v>
      </c>
      <c r="U219" s="232"/>
      <c r="V219" s="231" t="s">
        <v>110</v>
      </c>
      <c r="W219" s="205">
        <f t="shared" si="444"/>
        <v>138</v>
      </c>
      <c r="X219" s="206">
        <f t="shared" si="444"/>
        <v>226</v>
      </c>
      <c r="Y219" s="206">
        <f t="shared" si="444"/>
        <v>300</v>
      </c>
      <c r="Z219" s="206">
        <f t="shared" si="444"/>
        <v>364</v>
      </c>
      <c r="AA219" s="207">
        <f t="shared" si="444"/>
        <v>449</v>
      </c>
    </row>
    <row r="220" spans="1:27" ht="14.1" customHeight="1" x14ac:dyDescent="0.25">
      <c r="A220" s="233" t="s">
        <v>112</v>
      </c>
      <c r="B220" s="199" t="str">
        <f>IF(B189&gt;25,B189,"&lt; 25")</f>
        <v>&lt; 25</v>
      </c>
      <c r="C220" s="200" t="str">
        <f t="shared" ref="C220:F220" si="445">IF(C189&gt;25,C189,"&lt; 25")</f>
        <v>&lt; 25</v>
      </c>
      <c r="D220" s="200" t="str">
        <f t="shared" si="445"/>
        <v>&lt; 25</v>
      </c>
      <c r="E220" s="200" t="str">
        <f t="shared" si="445"/>
        <v>&lt; 25</v>
      </c>
      <c r="F220" s="201" t="str">
        <f t="shared" si="445"/>
        <v>&lt; 25</v>
      </c>
      <c r="G220" s="234"/>
      <c r="H220" s="233" t="s">
        <v>112</v>
      </c>
      <c r="I220" s="199" t="str">
        <f t="shared" ref="I220:M220" si="446">IF(I189&gt;25,I189,"&lt; 25")</f>
        <v>&lt; 25</v>
      </c>
      <c r="J220" s="200" t="str">
        <f t="shared" si="446"/>
        <v>&lt; 25</v>
      </c>
      <c r="K220" s="200" t="str">
        <f t="shared" si="446"/>
        <v>&lt; 25</v>
      </c>
      <c r="L220" s="200" t="str">
        <f t="shared" si="446"/>
        <v>&lt; 25</v>
      </c>
      <c r="M220" s="201" t="str">
        <f t="shared" si="446"/>
        <v>&lt; 25</v>
      </c>
      <c r="N220" s="234"/>
      <c r="O220" s="233" t="s">
        <v>112</v>
      </c>
      <c r="P220" s="199" t="str">
        <f t="shared" ref="P220:T220" si="447">IF(P189&gt;25,P189,"&lt; 25")</f>
        <v>&lt; 25</v>
      </c>
      <c r="Q220" s="200" t="str">
        <f t="shared" si="447"/>
        <v>&lt; 25</v>
      </c>
      <c r="R220" s="200" t="str">
        <f t="shared" si="447"/>
        <v>&lt; 25</v>
      </c>
      <c r="S220" s="200" t="str">
        <f t="shared" si="447"/>
        <v>&lt; 25</v>
      </c>
      <c r="T220" s="201" t="str">
        <f t="shared" si="447"/>
        <v>&lt; 25</v>
      </c>
      <c r="U220" s="234"/>
      <c r="V220" s="233" t="s">
        <v>112</v>
      </c>
      <c r="W220" s="199" t="str">
        <f t="shared" ref="W220:AA220" si="448">IF(W189&gt;25,W189,"&lt; 25")</f>
        <v>&lt; 25</v>
      </c>
      <c r="X220" s="200" t="str">
        <f t="shared" si="448"/>
        <v>&lt; 25</v>
      </c>
      <c r="Y220" s="200" t="str">
        <f t="shared" si="448"/>
        <v>&lt; 25</v>
      </c>
      <c r="Z220" s="200" t="str">
        <f t="shared" si="448"/>
        <v>&lt; 25</v>
      </c>
      <c r="AA220" s="201">
        <f t="shared" si="448"/>
        <v>34.801990870746813</v>
      </c>
    </row>
    <row r="221" spans="1:27" ht="18" customHeight="1" x14ac:dyDescent="0.25">
      <c r="A221" s="235" t="s">
        <v>111</v>
      </c>
      <c r="B221" s="141">
        <f t="shared" ref="B221:AA221" si="449">B162</f>
        <v>134</v>
      </c>
      <c r="C221" s="142">
        <f t="shared" si="449"/>
        <v>166</v>
      </c>
      <c r="D221" s="142">
        <f t="shared" si="449"/>
        <v>215</v>
      </c>
      <c r="E221" s="142">
        <f t="shared" si="449"/>
        <v>237</v>
      </c>
      <c r="F221" s="143">
        <f t="shared" si="449"/>
        <v>277</v>
      </c>
      <c r="G221" s="232"/>
      <c r="H221" s="235" t="s">
        <v>111</v>
      </c>
      <c r="I221" s="141">
        <f t="shared" si="449"/>
        <v>148</v>
      </c>
      <c r="J221" s="142">
        <f t="shared" si="449"/>
        <v>196</v>
      </c>
      <c r="K221" s="142">
        <f t="shared" si="449"/>
        <v>260</v>
      </c>
      <c r="L221" s="142">
        <f t="shared" si="449"/>
        <v>282</v>
      </c>
      <c r="M221" s="143">
        <f t="shared" si="449"/>
        <v>338</v>
      </c>
      <c r="N221" s="232"/>
      <c r="O221" s="235" t="s">
        <v>111</v>
      </c>
      <c r="P221" s="141">
        <f t="shared" si="449"/>
        <v>163</v>
      </c>
      <c r="Q221" s="142">
        <f t="shared" si="449"/>
        <v>242</v>
      </c>
      <c r="R221" s="142">
        <f t="shared" si="449"/>
        <v>290</v>
      </c>
      <c r="S221" s="142">
        <f t="shared" si="449"/>
        <v>337</v>
      </c>
      <c r="T221" s="143">
        <f t="shared" si="449"/>
        <v>395</v>
      </c>
      <c r="U221" s="232"/>
      <c r="V221" s="235" t="s">
        <v>111</v>
      </c>
      <c r="W221" s="141">
        <f t="shared" si="449"/>
        <v>169</v>
      </c>
      <c r="X221" s="142">
        <f t="shared" si="449"/>
        <v>275</v>
      </c>
      <c r="Y221" s="142">
        <f t="shared" si="449"/>
        <v>365</v>
      </c>
      <c r="Z221" s="142">
        <f t="shared" si="449"/>
        <v>444</v>
      </c>
      <c r="AA221" s="143">
        <f t="shared" si="449"/>
        <v>547</v>
      </c>
    </row>
    <row r="222" spans="1:27" ht="18" customHeight="1" x14ac:dyDescent="0.25">
      <c r="A222" s="236" t="s">
        <v>113</v>
      </c>
      <c r="B222" s="138" t="str">
        <f>IF(B190&gt;25,B190,"&lt; 25")</f>
        <v>&lt; 25</v>
      </c>
      <c r="C222" s="139" t="str">
        <f t="shared" ref="C222:F222" si="450">IF(C190&gt;25,C190,"&lt; 25")</f>
        <v>&lt; 25</v>
      </c>
      <c r="D222" s="139" t="str">
        <f t="shared" si="450"/>
        <v>&lt; 25</v>
      </c>
      <c r="E222" s="139" t="str">
        <f t="shared" si="450"/>
        <v>&lt; 25</v>
      </c>
      <c r="F222" s="140" t="str">
        <f t="shared" si="450"/>
        <v>&lt; 25</v>
      </c>
      <c r="G222" s="234"/>
      <c r="H222" s="236" t="s">
        <v>113</v>
      </c>
      <c r="I222" s="138" t="str">
        <f t="shared" ref="I222:M222" si="451">IF(I190&gt;25,I190,"&lt; 25")</f>
        <v>&lt; 25</v>
      </c>
      <c r="J222" s="139" t="str">
        <f t="shared" si="451"/>
        <v>&lt; 25</v>
      </c>
      <c r="K222" s="139" t="str">
        <f t="shared" si="451"/>
        <v>&lt; 25</v>
      </c>
      <c r="L222" s="139">
        <f t="shared" si="451"/>
        <v>27.196726696880404</v>
      </c>
      <c r="M222" s="140" t="str">
        <f t="shared" si="451"/>
        <v>&lt; 25</v>
      </c>
      <c r="N222" s="234"/>
      <c r="O222" s="236" t="s">
        <v>113</v>
      </c>
      <c r="P222" s="138" t="str">
        <f t="shared" ref="P222:T222" si="452">IF(P190&gt;25,P190,"&lt; 25")</f>
        <v>&lt; 25</v>
      </c>
      <c r="Q222" s="139" t="str">
        <f t="shared" si="452"/>
        <v>&lt; 25</v>
      </c>
      <c r="R222" s="139" t="str">
        <f t="shared" si="452"/>
        <v>&lt; 25</v>
      </c>
      <c r="S222" s="139" t="str">
        <f t="shared" si="452"/>
        <v>&lt; 25</v>
      </c>
      <c r="T222" s="140">
        <f t="shared" si="452"/>
        <v>28.999232787502176</v>
      </c>
      <c r="U222" s="234"/>
      <c r="V222" s="236" t="s">
        <v>113</v>
      </c>
      <c r="W222" s="138" t="str">
        <f t="shared" ref="W222:AA222" si="453">IF(W190&gt;25,W190,"&lt; 25")</f>
        <v>&lt; 25</v>
      </c>
      <c r="X222" s="139" t="str">
        <f t="shared" si="453"/>
        <v>&lt; 25</v>
      </c>
      <c r="Y222" s="139" t="str">
        <f t="shared" si="453"/>
        <v>&lt; 25</v>
      </c>
      <c r="Z222" s="139">
        <f t="shared" si="453"/>
        <v>30.511131639941784</v>
      </c>
      <c r="AA222" s="140">
        <f t="shared" si="453"/>
        <v>52.092234090225624</v>
      </c>
    </row>
    <row r="223" spans="1:27" ht="18" customHeight="1" x14ac:dyDescent="0.25">
      <c r="A223" s="237" t="s">
        <v>114</v>
      </c>
      <c r="B223" s="196">
        <f t="shared" ref="B223:AA223" si="454">B163</f>
        <v>158</v>
      </c>
      <c r="C223" s="197">
        <f t="shared" si="454"/>
        <v>196</v>
      </c>
      <c r="D223" s="197">
        <f t="shared" si="454"/>
        <v>253</v>
      </c>
      <c r="E223" s="197">
        <f t="shared" si="454"/>
        <v>279</v>
      </c>
      <c r="F223" s="198">
        <f t="shared" si="454"/>
        <v>327</v>
      </c>
      <c r="G223" s="232"/>
      <c r="H223" s="237" t="s">
        <v>114</v>
      </c>
      <c r="I223" s="196">
        <f t="shared" si="454"/>
        <v>174</v>
      </c>
      <c r="J223" s="197">
        <f t="shared" si="454"/>
        <v>231</v>
      </c>
      <c r="K223" s="197">
        <f t="shared" si="454"/>
        <v>306</v>
      </c>
      <c r="L223" s="197">
        <f t="shared" si="454"/>
        <v>332</v>
      </c>
      <c r="M223" s="198">
        <f t="shared" si="454"/>
        <v>399</v>
      </c>
      <c r="N223" s="232"/>
      <c r="O223" s="237" t="s">
        <v>114</v>
      </c>
      <c r="P223" s="196">
        <f t="shared" si="454"/>
        <v>193</v>
      </c>
      <c r="Q223" s="197">
        <f t="shared" si="454"/>
        <v>285</v>
      </c>
      <c r="R223" s="197">
        <f t="shared" si="454"/>
        <v>341</v>
      </c>
      <c r="S223" s="197">
        <f t="shared" si="454"/>
        <v>397</v>
      </c>
      <c r="T223" s="198">
        <f t="shared" si="454"/>
        <v>466</v>
      </c>
      <c r="U223" s="232"/>
      <c r="V223" s="237" t="s">
        <v>114</v>
      </c>
      <c r="W223" s="196">
        <f t="shared" si="454"/>
        <v>199</v>
      </c>
      <c r="X223" s="197">
        <f t="shared" si="454"/>
        <v>325</v>
      </c>
      <c r="Y223" s="197">
        <f t="shared" si="454"/>
        <v>430</v>
      </c>
      <c r="Z223" s="197">
        <f t="shared" si="454"/>
        <v>523</v>
      </c>
      <c r="AA223" s="198">
        <f t="shared" si="454"/>
        <v>645</v>
      </c>
    </row>
    <row r="224" spans="1:27" ht="18" customHeight="1" x14ac:dyDescent="0.25">
      <c r="A224" s="238" t="s">
        <v>94</v>
      </c>
      <c r="B224" s="202" t="str">
        <f>IF(B191&gt;25,B191,"&lt; 25")</f>
        <v>&lt; 25</v>
      </c>
      <c r="C224" s="203" t="str">
        <f t="shared" ref="C224:F224" si="455">IF(C191&gt;25,C191,"&lt; 25")</f>
        <v>&lt; 25</v>
      </c>
      <c r="D224" s="203">
        <f t="shared" si="455"/>
        <v>26.522191215937784</v>
      </c>
      <c r="E224" s="203">
        <f t="shared" si="455"/>
        <v>31.688793174995787</v>
      </c>
      <c r="F224" s="204" t="str">
        <f t="shared" si="455"/>
        <v>&lt; 25</v>
      </c>
      <c r="G224" s="234"/>
      <c r="H224" s="238" t="s">
        <v>94</v>
      </c>
      <c r="I224" s="202" t="str">
        <f t="shared" ref="I224:M224" si="456">IF(I191&gt;25,I191,"&lt; 25")</f>
        <v>&lt; 25</v>
      </c>
      <c r="J224" s="203" t="str">
        <f t="shared" si="456"/>
        <v>&lt; 25</v>
      </c>
      <c r="K224" s="203">
        <f t="shared" si="456"/>
        <v>37.488354665227689</v>
      </c>
      <c r="L224" s="203">
        <f t="shared" si="456"/>
        <v>43.484520521624589</v>
      </c>
      <c r="M224" s="204" t="str">
        <f t="shared" si="456"/>
        <v>&lt; 25</v>
      </c>
      <c r="N224" s="234"/>
      <c r="O224" s="238" t="s">
        <v>94</v>
      </c>
      <c r="P224" s="202" t="str">
        <f t="shared" ref="P224:T224" si="457">IF(P191&gt;25,P191,"&lt; 25")</f>
        <v>&lt; 25</v>
      </c>
      <c r="Q224" s="203" t="str">
        <f t="shared" si="457"/>
        <v>&lt; 25</v>
      </c>
      <c r="R224" s="203" t="str">
        <f t="shared" si="457"/>
        <v>&lt; 25</v>
      </c>
      <c r="S224" s="203">
        <f t="shared" si="457"/>
        <v>25.639014672783457</v>
      </c>
      <c r="T224" s="204">
        <f t="shared" si="457"/>
        <v>41.402965854977509</v>
      </c>
      <c r="U224" s="234"/>
      <c r="V224" s="238" t="s">
        <v>94</v>
      </c>
      <c r="W224" s="202" t="str">
        <f t="shared" ref="W224:AA224" si="458">IF(W191&gt;25,W191,"&lt; 25")</f>
        <v>&lt; 25</v>
      </c>
      <c r="X224" s="203" t="str">
        <f t="shared" si="458"/>
        <v>&lt; 25</v>
      </c>
      <c r="Y224" s="203">
        <f t="shared" si="458"/>
        <v>29.491566771364223</v>
      </c>
      <c r="Z224" s="203">
        <f t="shared" si="458"/>
        <v>41.569613682575763</v>
      </c>
      <c r="AA224" s="204">
        <f t="shared" si="458"/>
        <v>74.419076868297921</v>
      </c>
    </row>
    <row r="225" spans="1:27" ht="18" customHeight="1" x14ac:dyDescent="0.25">
      <c r="A225" s="239" t="s">
        <v>105</v>
      </c>
      <c r="B225" s="135">
        <f t="shared" ref="B225:AA225" si="459">B164</f>
        <v>182</v>
      </c>
      <c r="C225" s="136">
        <f t="shared" si="459"/>
        <v>226</v>
      </c>
      <c r="D225" s="136">
        <f t="shared" si="459"/>
        <v>291</v>
      </c>
      <c r="E225" s="136">
        <f t="shared" si="459"/>
        <v>321</v>
      </c>
      <c r="F225" s="137">
        <f t="shared" si="459"/>
        <v>377</v>
      </c>
      <c r="G225" s="232"/>
      <c r="H225" s="239" t="s">
        <v>105</v>
      </c>
      <c r="I225" s="135">
        <f t="shared" si="459"/>
        <v>200</v>
      </c>
      <c r="J225" s="136">
        <f t="shared" si="459"/>
        <v>266</v>
      </c>
      <c r="K225" s="136">
        <f t="shared" si="459"/>
        <v>353</v>
      </c>
      <c r="L225" s="136">
        <f t="shared" si="459"/>
        <v>383</v>
      </c>
      <c r="M225" s="137">
        <f t="shared" si="459"/>
        <v>459</v>
      </c>
      <c r="N225" s="232"/>
      <c r="O225" s="239" t="s">
        <v>105</v>
      </c>
      <c r="P225" s="135">
        <f t="shared" si="459"/>
        <v>222</v>
      </c>
      <c r="Q225" s="136">
        <f t="shared" si="459"/>
        <v>328</v>
      </c>
      <c r="R225" s="136">
        <f t="shared" si="459"/>
        <v>393</v>
      </c>
      <c r="S225" s="136">
        <f t="shared" si="459"/>
        <v>457</v>
      </c>
      <c r="T225" s="137">
        <f t="shared" si="459"/>
        <v>537</v>
      </c>
      <c r="U225" s="232"/>
      <c r="V225" s="239" t="s">
        <v>105</v>
      </c>
      <c r="W225" s="135">
        <f t="shared" si="459"/>
        <v>229</v>
      </c>
      <c r="X225" s="136">
        <f t="shared" si="459"/>
        <v>374</v>
      </c>
      <c r="Y225" s="136">
        <f t="shared" si="459"/>
        <v>496</v>
      </c>
      <c r="Z225" s="136">
        <f t="shared" si="459"/>
        <v>602</v>
      </c>
      <c r="AA225" s="137">
        <f t="shared" si="459"/>
        <v>742</v>
      </c>
    </row>
    <row r="226" spans="1:27" ht="18" customHeight="1" x14ac:dyDescent="0.25">
      <c r="A226" s="236" t="s">
        <v>102</v>
      </c>
      <c r="B226" s="138" t="str">
        <f>IF(B192&gt;25,B192,"&lt; 25")</f>
        <v>&lt; 25</v>
      </c>
      <c r="C226" s="139" t="str">
        <f t="shared" ref="C226:F226" si="460">IF(C192&gt;25,C192,"&lt; 25")</f>
        <v>&lt; 25</v>
      </c>
      <c r="D226" s="139">
        <f t="shared" si="460"/>
        <v>39.438745427821075</v>
      </c>
      <c r="E226" s="139">
        <f t="shared" si="460"/>
        <v>47.119430418132303</v>
      </c>
      <c r="F226" s="140" t="str">
        <f t="shared" si="460"/>
        <v>&lt; 25</v>
      </c>
      <c r="G226" s="234"/>
      <c r="H226" s="236" t="s">
        <v>102</v>
      </c>
      <c r="I226" s="138" t="str">
        <f t="shared" ref="I226:M226" si="461">IF(I192&gt;25,I192,"&lt; 25")</f>
        <v>&lt; 25</v>
      </c>
      <c r="J226" s="139" t="str">
        <f t="shared" si="461"/>
        <v>&lt; 25</v>
      </c>
      <c r="K226" s="139">
        <f t="shared" si="461"/>
        <v>55.981249024847791</v>
      </c>
      <c r="L226" s="139">
        <f t="shared" si="461"/>
        <v>64.905893430465213</v>
      </c>
      <c r="M226" s="140" t="str">
        <f t="shared" si="461"/>
        <v>&lt; 25</v>
      </c>
      <c r="N226" s="234"/>
      <c r="O226" s="236" t="s">
        <v>102</v>
      </c>
      <c r="P226" s="138" t="str">
        <f t="shared" ref="P226:T226" si="462">IF(P192&gt;25,P192,"&lt; 25")</f>
        <v>&lt; 25</v>
      </c>
      <c r="Q226" s="139" t="str">
        <f t="shared" si="462"/>
        <v>&lt; 25</v>
      </c>
      <c r="R226" s="139">
        <f t="shared" si="462"/>
        <v>25.93107282923738</v>
      </c>
      <c r="S226" s="139">
        <f t="shared" si="462"/>
        <v>33.852487388733614</v>
      </c>
      <c r="T226" s="140">
        <f t="shared" si="462"/>
        <v>57.229332599760149</v>
      </c>
      <c r="U226" s="234"/>
      <c r="V226" s="236" t="s">
        <v>102</v>
      </c>
      <c r="W226" s="138" t="str">
        <f t="shared" ref="W226:AA226" si="463">IF(W192&gt;25,W192,"&lt; 25")</f>
        <v>&lt; 25</v>
      </c>
      <c r="X226" s="139" t="str">
        <f t="shared" si="463"/>
        <v>&lt; 25</v>
      </c>
      <c r="Y226" s="139">
        <f t="shared" si="463"/>
        <v>39.122738912714397</v>
      </c>
      <c r="Z226" s="139">
        <f t="shared" si="463"/>
        <v>55.086737121605587</v>
      </c>
      <c r="AA226" s="140">
        <f t="shared" si="463"/>
        <v>102.67371155033634</v>
      </c>
    </row>
    <row r="227" spans="1:27" ht="18" customHeight="1" x14ac:dyDescent="0.25">
      <c r="A227" s="237" t="s">
        <v>115</v>
      </c>
      <c r="B227" s="196">
        <f t="shared" ref="B227:AA227" si="464">B165</f>
        <v>206</v>
      </c>
      <c r="C227" s="197">
        <f t="shared" si="464"/>
        <v>255</v>
      </c>
      <c r="D227" s="197">
        <f t="shared" si="464"/>
        <v>330</v>
      </c>
      <c r="E227" s="197">
        <f t="shared" si="464"/>
        <v>363</v>
      </c>
      <c r="F227" s="198">
        <f t="shared" si="464"/>
        <v>426</v>
      </c>
      <c r="G227" s="232"/>
      <c r="H227" s="237" t="s">
        <v>115</v>
      </c>
      <c r="I227" s="196">
        <f t="shared" si="464"/>
        <v>227</v>
      </c>
      <c r="J227" s="197">
        <f t="shared" si="464"/>
        <v>301</v>
      </c>
      <c r="K227" s="197">
        <f t="shared" si="464"/>
        <v>399</v>
      </c>
      <c r="L227" s="197">
        <f t="shared" si="464"/>
        <v>433</v>
      </c>
      <c r="M227" s="198">
        <f t="shared" si="464"/>
        <v>520</v>
      </c>
      <c r="N227" s="232"/>
      <c r="O227" s="237" t="s">
        <v>115</v>
      </c>
      <c r="P227" s="196">
        <f t="shared" si="464"/>
        <v>251</v>
      </c>
      <c r="Q227" s="197">
        <f t="shared" si="464"/>
        <v>371</v>
      </c>
      <c r="R227" s="197">
        <f t="shared" si="464"/>
        <v>445</v>
      </c>
      <c r="S227" s="197">
        <f t="shared" si="464"/>
        <v>517</v>
      </c>
      <c r="T227" s="198">
        <f t="shared" si="464"/>
        <v>607</v>
      </c>
      <c r="U227" s="232"/>
      <c r="V227" s="237" t="s">
        <v>115</v>
      </c>
      <c r="W227" s="196">
        <f t="shared" si="464"/>
        <v>259</v>
      </c>
      <c r="X227" s="197">
        <f t="shared" si="464"/>
        <v>423</v>
      </c>
      <c r="Y227" s="197">
        <f t="shared" si="464"/>
        <v>561</v>
      </c>
      <c r="Z227" s="197">
        <f t="shared" si="464"/>
        <v>681</v>
      </c>
      <c r="AA227" s="198">
        <f t="shared" si="464"/>
        <v>840</v>
      </c>
    </row>
    <row r="228" spans="1:27" ht="18" customHeight="1" x14ac:dyDescent="0.25">
      <c r="A228" s="233" t="s">
        <v>102</v>
      </c>
      <c r="B228" s="199" t="str">
        <f>IF(B193&gt;25,B193,"&lt; 25")</f>
        <v>&lt; 25</v>
      </c>
      <c r="C228" s="200" t="str">
        <f t="shared" ref="C228:F228" si="465">IF(C193&gt;25,C193,"&lt; 25")</f>
        <v>&lt; 25</v>
      </c>
      <c r="D228" s="200">
        <f t="shared" si="465"/>
        <v>55.870189119229131</v>
      </c>
      <c r="E228" s="200">
        <f t="shared" si="465"/>
        <v>66.376664627209365</v>
      </c>
      <c r="F228" s="201" t="str">
        <f t="shared" si="465"/>
        <v>&lt; 25</v>
      </c>
      <c r="G228" s="234"/>
      <c r="H228" s="233" t="s">
        <v>102</v>
      </c>
      <c r="I228" s="199" t="str">
        <f t="shared" ref="I228:M228" si="466">IF(I193&gt;25,I193,"&lt; 25")</f>
        <v>&lt; 25</v>
      </c>
      <c r="J228" s="200" t="str">
        <f t="shared" si="466"/>
        <v>&lt; 25</v>
      </c>
      <c r="K228" s="200">
        <f t="shared" si="466"/>
        <v>78.751815346186135</v>
      </c>
      <c r="L228" s="200">
        <f t="shared" si="466"/>
        <v>91.29970755612311</v>
      </c>
      <c r="M228" s="201">
        <f t="shared" si="466"/>
        <v>29.822646425597508</v>
      </c>
      <c r="N228" s="234"/>
      <c r="O228" s="233" t="s">
        <v>102</v>
      </c>
      <c r="P228" s="199" t="str">
        <f t="shared" ref="P228:T228" si="467">IF(P193&gt;25,P193,"&lt; 25")</f>
        <v>&lt; 25</v>
      </c>
      <c r="Q228" s="200" t="str">
        <f t="shared" si="467"/>
        <v>&lt; 25</v>
      </c>
      <c r="R228" s="200">
        <f t="shared" si="467"/>
        <v>33.622331333504185</v>
      </c>
      <c r="S228" s="200">
        <f t="shared" si="467"/>
        <v>43.902847818294291</v>
      </c>
      <c r="T228" s="201">
        <f t="shared" si="467"/>
        <v>76.976167845216395</v>
      </c>
      <c r="U228" s="234"/>
      <c r="V228" s="233" t="s">
        <v>102</v>
      </c>
      <c r="W228" s="199" t="str">
        <f t="shared" ref="W228:AA228" si="468">IF(W193&gt;25,W193,"&lt; 25")</f>
        <v>&lt; 25</v>
      </c>
      <c r="X228" s="200" t="str">
        <f t="shared" si="468"/>
        <v>&lt; 25</v>
      </c>
      <c r="Y228" s="200">
        <f t="shared" si="468"/>
        <v>50.768773017186412</v>
      </c>
      <c r="Z228" s="200">
        <f t="shared" si="468"/>
        <v>71.673302257798241</v>
      </c>
      <c r="AA228" s="201">
        <f t="shared" si="468"/>
        <v>138.61221840716891</v>
      </c>
    </row>
    <row r="229" spans="1:27" ht="18" customHeight="1" x14ac:dyDescent="0.25">
      <c r="A229" s="235" t="s">
        <v>116</v>
      </c>
      <c r="B229" s="141">
        <f t="shared" ref="B229:AA229" si="469">B166</f>
        <v>230</v>
      </c>
      <c r="C229" s="142">
        <f t="shared" si="469"/>
        <v>285</v>
      </c>
      <c r="D229" s="142">
        <f t="shared" si="469"/>
        <v>368</v>
      </c>
      <c r="E229" s="142">
        <f t="shared" si="469"/>
        <v>406</v>
      </c>
      <c r="F229" s="143">
        <f t="shared" si="469"/>
        <v>476</v>
      </c>
      <c r="G229" s="232"/>
      <c r="H229" s="235" t="s">
        <v>116</v>
      </c>
      <c r="I229" s="141">
        <f t="shared" si="469"/>
        <v>253</v>
      </c>
      <c r="J229" s="142">
        <f t="shared" si="469"/>
        <v>336</v>
      </c>
      <c r="K229" s="142">
        <f t="shared" si="469"/>
        <v>445</v>
      </c>
      <c r="L229" s="142">
        <f t="shared" si="469"/>
        <v>483</v>
      </c>
      <c r="M229" s="143">
        <f t="shared" si="469"/>
        <v>580</v>
      </c>
      <c r="N229" s="232"/>
      <c r="O229" s="235" t="s">
        <v>116</v>
      </c>
      <c r="P229" s="141">
        <f t="shared" si="469"/>
        <v>280</v>
      </c>
      <c r="Q229" s="142">
        <f t="shared" si="469"/>
        <v>414</v>
      </c>
      <c r="R229" s="142">
        <f t="shared" si="469"/>
        <v>496</v>
      </c>
      <c r="S229" s="142">
        <f t="shared" si="469"/>
        <v>577</v>
      </c>
      <c r="T229" s="143">
        <f t="shared" si="469"/>
        <v>678</v>
      </c>
      <c r="U229" s="232"/>
      <c r="V229" s="235" t="s">
        <v>116</v>
      </c>
      <c r="W229" s="141">
        <f t="shared" si="469"/>
        <v>289</v>
      </c>
      <c r="X229" s="142">
        <f t="shared" si="469"/>
        <v>472</v>
      </c>
      <c r="Y229" s="142">
        <f t="shared" si="469"/>
        <v>626</v>
      </c>
      <c r="Z229" s="142">
        <f t="shared" si="469"/>
        <v>761</v>
      </c>
      <c r="AA229" s="143">
        <f t="shared" si="469"/>
        <v>937</v>
      </c>
    </row>
    <row r="230" spans="1:27" ht="18" customHeight="1" x14ac:dyDescent="0.25">
      <c r="A230" s="240" t="s">
        <v>102</v>
      </c>
      <c r="B230" s="144" t="str">
        <f>IF(B194&gt;25,B194,"&lt; 25")</f>
        <v>&lt; 25</v>
      </c>
      <c r="C230" s="145" t="str">
        <f t="shared" ref="C230:F230" si="470">IF(C194&gt;25,C194,"&lt; 25")</f>
        <v>&lt; 25</v>
      </c>
      <c r="D230" s="145">
        <f t="shared" si="470"/>
        <v>75.489071921562484</v>
      </c>
      <c r="E230" s="145">
        <f t="shared" si="470"/>
        <v>90.120130353239887</v>
      </c>
      <c r="F230" s="146">
        <f t="shared" si="470"/>
        <v>28.787621072987452</v>
      </c>
      <c r="G230" s="234"/>
      <c r="H230" s="240" t="s">
        <v>102</v>
      </c>
      <c r="I230" s="144" t="str">
        <f t="shared" ref="I230:M230" si="471">IF(I194&gt;25,I194,"&lt; 25")</f>
        <v>&lt; 25</v>
      </c>
      <c r="J230" s="145" t="str">
        <f t="shared" si="471"/>
        <v>&lt; 25</v>
      </c>
      <c r="K230" s="145">
        <f t="shared" si="471"/>
        <v>106.32419803139956</v>
      </c>
      <c r="L230" s="145">
        <f t="shared" si="471"/>
        <v>123.24986150974129</v>
      </c>
      <c r="M230" s="146">
        <f t="shared" si="471"/>
        <v>41.137677705699353</v>
      </c>
      <c r="N230" s="234"/>
      <c r="O230" s="240" t="s">
        <v>102</v>
      </c>
      <c r="P230" s="144" t="str">
        <f t="shared" ref="P230:T230" si="472">IF(P194&gt;25,P194,"&lt; 25")</f>
        <v>&lt; 25</v>
      </c>
      <c r="Q230" s="145" t="str">
        <f t="shared" si="472"/>
        <v>&lt; 25</v>
      </c>
      <c r="R230" s="145">
        <f t="shared" si="472"/>
        <v>42.912125668398801</v>
      </c>
      <c r="S230" s="145">
        <f t="shared" si="472"/>
        <v>56.252506655546213</v>
      </c>
      <c r="T230" s="146">
        <f t="shared" si="472"/>
        <v>101.85501505788447</v>
      </c>
      <c r="U230" s="234"/>
      <c r="V230" s="240" t="s">
        <v>102</v>
      </c>
      <c r="W230" s="144" t="str">
        <f t="shared" ref="W230:AA230" si="473">IF(W194&gt;25,W194,"&lt; 25")</f>
        <v>&lt; 25</v>
      </c>
      <c r="X230" s="145">
        <f t="shared" si="473"/>
        <v>28.352092116718911</v>
      </c>
      <c r="Y230" s="145">
        <f t="shared" si="473"/>
        <v>65.08616961582139</v>
      </c>
      <c r="Z230" s="145">
        <f t="shared" si="473"/>
        <v>92.312310316507435</v>
      </c>
      <c r="AA230" s="146">
        <f t="shared" si="473"/>
        <v>183.08898879423586</v>
      </c>
    </row>
    <row r="231" spans="1:27" ht="15" customHeight="1" x14ac:dyDescent="0.25">
      <c r="A231" s="231" t="s">
        <v>117</v>
      </c>
      <c r="B231" s="205">
        <f t="shared" ref="B231:AA231" si="474">B167</f>
        <v>254</v>
      </c>
      <c r="C231" s="206">
        <f t="shared" si="474"/>
        <v>315</v>
      </c>
      <c r="D231" s="206">
        <f t="shared" si="474"/>
        <v>406</v>
      </c>
      <c r="E231" s="206">
        <f t="shared" si="474"/>
        <v>448</v>
      </c>
      <c r="F231" s="207">
        <f t="shared" si="474"/>
        <v>525</v>
      </c>
      <c r="G231" s="232"/>
      <c r="H231" s="231" t="s">
        <v>117</v>
      </c>
      <c r="I231" s="205">
        <f t="shared" si="474"/>
        <v>280</v>
      </c>
      <c r="J231" s="206">
        <f t="shared" si="474"/>
        <v>372</v>
      </c>
      <c r="K231" s="206">
        <f t="shared" si="474"/>
        <v>492</v>
      </c>
      <c r="L231" s="206">
        <f t="shared" si="474"/>
        <v>534</v>
      </c>
      <c r="M231" s="207">
        <f t="shared" si="474"/>
        <v>640</v>
      </c>
      <c r="N231" s="232"/>
      <c r="O231" s="231" t="s">
        <v>117</v>
      </c>
      <c r="P231" s="205">
        <f t="shared" si="474"/>
        <v>309</v>
      </c>
      <c r="Q231" s="206">
        <f t="shared" si="474"/>
        <v>458</v>
      </c>
      <c r="R231" s="206">
        <f t="shared" si="474"/>
        <v>548</v>
      </c>
      <c r="S231" s="206">
        <f t="shared" si="474"/>
        <v>637</v>
      </c>
      <c r="T231" s="207">
        <f t="shared" si="474"/>
        <v>748</v>
      </c>
      <c r="U231" s="241"/>
      <c r="V231" s="231" t="s">
        <v>117</v>
      </c>
      <c r="W231" s="205">
        <f t="shared" si="474"/>
        <v>319</v>
      </c>
      <c r="X231" s="206">
        <f t="shared" si="474"/>
        <v>521</v>
      </c>
      <c r="Y231" s="206">
        <f t="shared" si="474"/>
        <v>691</v>
      </c>
      <c r="Z231" s="206">
        <f t="shared" si="474"/>
        <v>840</v>
      </c>
      <c r="AA231" s="207">
        <f t="shared" si="474"/>
        <v>1035</v>
      </c>
    </row>
    <row r="232" spans="1:27" ht="21" customHeight="1" x14ac:dyDescent="0.3">
      <c r="A232" s="242" t="s">
        <v>102</v>
      </c>
      <c r="B232" s="199" t="str">
        <f>IF(B195&gt;25,B195,"&lt; 25")</f>
        <v>&lt; 25</v>
      </c>
      <c r="C232" s="200" t="str">
        <f t="shared" ref="C232:F232" si="475">IF(C195&gt;25,C195,"&lt; 25")</f>
        <v>&lt; 25</v>
      </c>
      <c r="D232" s="200">
        <f t="shared" si="475"/>
        <v>98.750194010823506</v>
      </c>
      <c r="E232" s="200">
        <f t="shared" si="475"/>
        <v>117.86975597628172</v>
      </c>
      <c r="F232" s="201">
        <f t="shared" si="475"/>
        <v>38.283899451734747</v>
      </c>
      <c r="G232" s="243"/>
      <c r="H232" s="242" t="s">
        <v>102</v>
      </c>
      <c r="I232" s="199" t="str">
        <f t="shared" ref="I232:M232" si="476">IF(I195&gt;25,I195,"&lt; 25")</f>
        <v>&lt; 25</v>
      </c>
      <c r="J232" s="200" t="str">
        <f t="shared" si="476"/>
        <v>&lt; 25</v>
      </c>
      <c r="K232" s="200">
        <f t="shared" si="476"/>
        <v>139.49360934467677</v>
      </c>
      <c r="L232" s="200">
        <f t="shared" si="476"/>
        <v>161.62822852598435</v>
      </c>
      <c r="M232" s="201">
        <f t="shared" si="476"/>
        <v>54.720727890838319</v>
      </c>
      <c r="N232" s="243"/>
      <c r="O232" s="242" t="s">
        <v>102</v>
      </c>
      <c r="P232" s="199" t="str">
        <f t="shared" ref="P232:T232" si="477">IF(P195&gt;25,P195,"&lt; 25")</f>
        <v>&lt; 25</v>
      </c>
      <c r="Q232" s="200">
        <f t="shared" si="477"/>
        <v>29.92826437747016</v>
      </c>
      <c r="R232" s="200">
        <f t="shared" si="477"/>
        <v>54.508279870935333</v>
      </c>
      <c r="S232" s="200">
        <f t="shared" si="477"/>
        <v>71.451913849057235</v>
      </c>
      <c r="T232" s="201">
        <f t="shared" si="477"/>
        <v>132.18112827476742</v>
      </c>
      <c r="U232" s="244"/>
      <c r="V232" s="242" t="s">
        <v>102</v>
      </c>
      <c r="W232" s="199" t="str">
        <f t="shared" ref="W232:AA232" si="478">IF(W195&gt;25,W195,"&lt; 25")</f>
        <v>&lt; 25</v>
      </c>
      <c r="X232" s="200">
        <f t="shared" si="478"/>
        <v>37.759461917772711</v>
      </c>
      <c r="Y232" s="200">
        <f t="shared" si="478"/>
        <v>82.712706648390622</v>
      </c>
      <c r="Z232" s="200">
        <f t="shared" si="478"/>
        <v>117.51457713663342</v>
      </c>
      <c r="AA232" s="201">
        <f t="shared" si="478"/>
        <v>238.21666713323282</v>
      </c>
    </row>
    <row r="233" spans="1:27" ht="21" customHeight="1" x14ac:dyDescent="0.3">
      <c r="A233" s="235" t="s">
        <v>118</v>
      </c>
      <c r="B233" s="141">
        <f t="shared" ref="B233:AA233" si="479">B168</f>
        <v>278</v>
      </c>
      <c r="C233" s="142">
        <f t="shared" si="479"/>
        <v>344</v>
      </c>
      <c r="D233" s="142">
        <f t="shared" si="479"/>
        <v>445</v>
      </c>
      <c r="E233" s="142">
        <f t="shared" si="479"/>
        <v>490</v>
      </c>
      <c r="F233" s="143">
        <f t="shared" si="479"/>
        <v>575</v>
      </c>
      <c r="G233" s="245"/>
      <c r="H233" s="235" t="s">
        <v>118</v>
      </c>
      <c r="I233" s="141">
        <f t="shared" si="479"/>
        <v>306</v>
      </c>
      <c r="J233" s="142">
        <f t="shared" si="479"/>
        <v>407</v>
      </c>
      <c r="K233" s="142">
        <f t="shared" si="479"/>
        <v>538</v>
      </c>
      <c r="L233" s="142">
        <f t="shared" si="479"/>
        <v>584</v>
      </c>
      <c r="M233" s="143">
        <f t="shared" si="479"/>
        <v>701</v>
      </c>
      <c r="N233" s="245"/>
      <c r="O233" s="235" t="s">
        <v>118</v>
      </c>
      <c r="P233" s="141">
        <f t="shared" si="479"/>
        <v>339</v>
      </c>
      <c r="Q233" s="142">
        <f t="shared" si="479"/>
        <v>501</v>
      </c>
      <c r="R233" s="142">
        <f t="shared" si="479"/>
        <v>600</v>
      </c>
      <c r="S233" s="142">
        <f t="shared" si="479"/>
        <v>697</v>
      </c>
      <c r="T233" s="143">
        <f t="shared" si="479"/>
        <v>819</v>
      </c>
      <c r="U233" s="246"/>
      <c r="V233" s="235" t="s">
        <v>118</v>
      </c>
      <c r="W233" s="141">
        <f t="shared" si="479"/>
        <v>349</v>
      </c>
      <c r="X233" s="142">
        <f t="shared" si="479"/>
        <v>571</v>
      </c>
      <c r="Y233" s="142">
        <f t="shared" si="479"/>
        <v>756</v>
      </c>
      <c r="Z233" s="142">
        <f t="shared" si="479"/>
        <v>919</v>
      </c>
      <c r="AA233" s="143">
        <f t="shared" si="479"/>
        <v>1133</v>
      </c>
    </row>
    <row r="234" spans="1:27" ht="18.75" x14ac:dyDescent="0.3">
      <c r="A234" s="247" t="s">
        <v>102</v>
      </c>
      <c r="B234" s="138" t="str">
        <f>IF(B196&gt;25,B196,"&lt; 25")</f>
        <v>&lt; 25</v>
      </c>
      <c r="C234" s="139" t="str">
        <f t="shared" ref="C234:F234" si="480">IF(C196&gt;25,C196,"&lt; 25")</f>
        <v>&lt; 25</v>
      </c>
      <c r="D234" s="139">
        <f t="shared" si="480"/>
        <v>126.36808919896843</v>
      </c>
      <c r="E234" s="139">
        <f t="shared" si="480"/>
        <v>150.19958579063925</v>
      </c>
      <c r="F234" s="140">
        <f t="shared" si="480"/>
        <v>49.606075194490693</v>
      </c>
      <c r="G234" s="243"/>
      <c r="H234" s="247" t="s">
        <v>102</v>
      </c>
      <c r="I234" s="138" t="str">
        <f t="shared" ref="I234:M234" si="481">IF(I196&gt;25,I196,"&lt; 25")</f>
        <v>&lt; 25</v>
      </c>
      <c r="J234" s="139" t="str">
        <f t="shared" si="481"/>
        <v>&lt; 25</v>
      </c>
      <c r="K234" s="139">
        <f t="shared" si="481"/>
        <v>177.60633539387152</v>
      </c>
      <c r="L234" s="139">
        <f t="shared" si="481"/>
        <v>205.75976635774393</v>
      </c>
      <c r="M234" s="140">
        <f t="shared" si="481"/>
        <v>70.870380133836377</v>
      </c>
      <c r="N234" s="243"/>
      <c r="O234" s="247" t="s">
        <v>102</v>
      </c>
      <c r="P234" s="138" t="str">
        <f t="shared" ref="P234:T234" si="482">IF(P196&gt;25,P196,"&lt; 25")</f>
        <v>&lt; 25</v>
      </c>
      <c r="Q234" s="139">
        <f t="shared" si="482"/>
        <v>38.709105132149013</v>
      </c>
      <c r="R234" s="139">
        <f t="shared" si="482"/>
        <v>68.753848915423291</v>
      </c>
      <c r="S234" s="139">
        <f t="shared" si="482"/>
        <v>90.12301364808792</v>
      </c>
      <c r="T234" s="140">
        <f t="shared" si="482"/>
        <v>169.36421848669258</v>
      </c>
      <c r="U234" s="244"/>
      <c r="V234" s="247" t="s">
        <v>102</v>
      </c>
      <c r="W234" s="138" t="str">
        <f t="shared" ref="W234:AA234" si="483">IF(W196&gt;25,W196,"&lt; 25")</f>
        <v>&lt; 25</v>
      </c>
      <c r="X234" s="139">
        <f t="shared" si="483"/>
        <v>48.98649278952464</v>
      </c>
      <c r="Y234" s="139">
        <f t="shared" si="483"/>
        <v>104.36826361732101</v>
      </c>
      <c r="Z234" s="139">
        <f t="shared" si="483"/>
        <v>148.49362177517372</v>
      </c>
      <c r="AA234" s="140">
        <f t="shared" si="483"/>
        <v>305.13900177490137</v>
      </c>
    </row>
    <row r="235" spans="1:27" ht="14.45" customHeight="1" x14ac:dyDescent="0.3">
      <c r="A235" s="237" t="s">
        <v>107</v>
      </c>
      <c r="B235" s="196">
        <f t="shared" ref="B235:AA235" si="484">B169</f>
        <v>302</v>
      </c>
      <c r="C235" s="197">
        <f t="shared" si="484"/>
        <v>374</v>
      </c>
      <c r="D235" s="197">
        <f t="shared" si="484"/>
        <v>483</v>
      </c>
      <c r="E235" s="197">
        <f t="shared" si="484"/>
        <v>532</v>
      </c>
      <c r="F235" s="198">
        <f t="shared" si="484"/>
        <v>624</v>
      </c>
      <c r="G235" s="245"/>
      <c r="H235" s="237" t="s">
        <v>107</v>
      </c>
      <c r="I235" s="196">
        <f t="shared" si="484"/>
        <v>332</v>
      </c>
      <c r="J235" s="197">
        <f t="shared" si="484"/>
        <v>442</v>
      </c>
      <c r="K235" s="197">
        <f t="shared" si="484"/>
        <v>584</v>
      </c>
      <c r="L235" s="197">
        <f t="shared" si="484"/>
        <v>635</v>
      </c>
      <c r="M235" s="198">
        <f t="shared" si="484"/>
        <v>761</v>
      </c>
      <c r="N235" s="245"/>
      <c r="O235" s="237" t="s">
        <v>107</v>
      </c>
      <c r="P235" s="196">
        <f t="shared" si="484"/>
        <v>368</v>
      </c>
      <c r="Q235" s="197">
        <f t="shared" si="484"/>
        <v>544</v>
      </c>
      <c r="R235" s="197">
        <f t="shared" si="484"/>
        <v>652</v>
      </c>
      <c r="S235" s="197">
        <f t="shared" si="484"/>
        <v>757</v>
      </c>
      <c r="T235" s="198">
        <f t="shared" si="484"/>
        <v>890</v>
      </c>
      <c r="U235" s="246"/>
      <c r="V235" s="237" t="s">
        <v>107</v>
      </c>
      <c r="W235" s="196">
        <f t="shared" si="484"/>
        <v>379</v>
      </c>
      <c r="X235" s="197">
        <f t="shared" si="484"/>
        <v>620</v>
      </c>
      <c r="Y235" s="197">
        <f t="shared" si="484"/>
        <v>822</v>
      </c>
      <c r="Z235" s="197">
        <f t="shared" si="484"/>
        <v>998</v>
      </c>
      <c r="AA235" s="198">
        <f t="shared" si="484"/>
        <v>1230</v>
      </c>
    </row>
    <row r="236" spans="1:27" ht="18.75" x14ac:dyDescent="0.3">
      <c r="A236" s="248" t="s">
        <v>102</v>
      </c>
      <c r="B236" s="202" t="str">
        <f>IF(B197&gt;25,B197,"&lt; 25")</f>
        <v>&lt; 25</v>
      </c>
      <c r="C236" s="203" t="str">
        <f t="shared" ref="C236:F236" si="485">IF(C197&gt;25,C197,"&lt; 25")</f>
        <v>&lt; 25</v>
      </c>
      <c r="D236" s="203">
        <f t="shared" si="485"/>
        <v>157.60975957019221</v>
      </c>
      <c r="E236" s="203">
        <f t="shared" si="485"/>
        <v>187.35847226809699</v>
      </c>
      <c r="F236" s="204">
        <f t="shared" si="485"/>
        <v>62.54024727121427</v>
      </c>
      <c r="G236" s="243"/>
      <c r="H236" s="248" t="s">
        <v>102</v>
      </c>
      <c r="I236" s="202" t="str">
        <f t="shared" ref="I236:M236" si="486">IF(I197&gt;25,I197,"&lt; 25")</f>
        <v>&lt; 25</v>
      </c>
      <c r="J236" s="203" t="str">
        <f t="shared" si="486"/>
        <v>&lt; 25</v>
      </c>
      <c r="K236" s="203">
        <f t="shared" si="486"/>
        <v>221.38347376158973</v>
      </c>
      <c r="L236" s="203">
        <f t="shared" si="486"/>
        <v>257.16297669663339</v>
      </c>
      <c r="M236" s="204">
        <f t="shared" si="486"/>
        <v>89.351100234822823</v>
      </c>
      <c r="N236" s="243"/>
      <c r="O236" s="248" t="s">
        <v>102</v>
      </c>
      <c r="P236" s="202" t="str">
        <f t="shared" ref="P236:T236" si="487">IF(P197&gt;25,P197,"&lt; 25")</f>
        <v>&lt; 25</v>
      </c>
      <c r="Q236" s="203">
        <f t="shared" si="487"/>
        <v>48.871683047487068</v>
      </c>
      <c r="R236" s="203">
        <f t="shared" si="487"/>
        <v>86.16128948541288</v>
      </c>
      <c r="S236" s="203">
        <f t="shared" si="487"/>
        <v>112.93108551838735</v>
      </c>
      <c r="T236" s="204">
        <f t="shared" si="487"/>
        <v>213.90444621597729</v>
      </c>
      <c r="U236" s="244"/>
      <c r="V236" s="248" t="s">
        <v>102</v>
      </c>
      <c r="W236" s="202">
        <f t="shared" ref="W236:AA236" si="488">IF(W197&gt;25,W197,"&lt; 25")</f>
        <v>25.522904840330291</v>
      </c>
      <c r="X236" s="203">
        <f t="shared" si="488"/>
        <v>61.821493917064466</v>
      </c>
      <c r="Y236" s="203">
        <f t="shared" si="488"/>
        <v>131.11048334753207</v>
      </c>
      <c r="Z236" s="203">
        <f t="shared" si="488"/>
        <v>186.34138441863504</v>
      </c>
      <c r="AA236" s="204">
        <f t="shared" si="488"/>
        <v>384.62137473926191</v>
      </c>
    </row>
    <row r="237" spans="1:27" ht="18.75" x14ac:dyDescent="0.3">
      <c r="A237" s="239" t="s">
        <v>119</v>
      </c>
      <c r="B237" s="135">
        <f t="shared" ref="B237:AA237" si="489">B170</f>
        <v>326</v>
      </c>
      <c r="C237" s="136">
        <f t="shared" si="489"/>
        <v>404</v>
      </c>
      <c r="D237" s="136">
        <f t="shared" si="489"/>
        <v>521</v>
      </c>
      <c r="E237" s="136">
        <f t="shared" si="489"/>
        <v>575</v>
      </c>
      <c r="F237" s="137">
        <f t="shared" si="489"/>
        <v>674</v>
      </c>
      <c r="G237" s="246"/>
      <c r="H237" s="239" t="s">
        <v>119</v>
      </c>
      <c r="I237" s="135">
        <f t="shared" si="489"/>
        <v>359</v>
      </c>
      <c r="J237" s="136">
        <f t="shared" si="489"/>
        <v>477</v>
      </c>
      <c r="K237" s="136">
        <f t="shared" si="489"/>
        <v>631</v>
      </c>
      <c r="L237" s="136">
        <f t="shared" si="489"/>
        <v>685</v>
      </c>
      <c r="M237" s="137">
        <f t="shared" si="489"/>
        <v>822</v>
      </c>
      <c r="N237" s="246"/>
      <c r="O237" s="239" t="s">
        <v>119</v>
      </c>
      <c r="P237" s="135">
        <f t="shared" si="489"/>
        <v>397</v>
      </c>
      <c r="Q237" s="136">
        <f t="shared" si="489"/>
        <v>587</v>
      </c>
      <c r="R237" s="136">
        <f t="shared" si="489"/>
        <v>703</v>
      </c>
      <c r="S237" s="136">
        <f t="shared" si="489"/>
        <v>817</v>
      </c>
      <c r="T237" s="137">
        <f t="shared" si="489"/>
        <v>960</v>
      </c>
      <c r="U237" s="246"/>
      <c r="V237" s="239" t="s">
        <v>119</v>
      </c>
      <c r="W237" s="135">
        <f t="shared" si="489"/>
        <v>409</v>
      </c>
      <c r="X237" s="136">
        <f t="shared" si="489"/>
        <v>669</v>
      </c>
      <c r="Y237" s="136">
        <f t="shared" si="489"/>
        <v>887</v>
      </c>
      <c r="Z237" s="136">
        <f t="shared" si="489"/>
        <v>1078</v>
      </c>
      <c r="AA237" s="137">
        <f t="shared" si="489"/>
        <v>1328</v>
      </c>
    </row>
    <row r="238" spans="1:27" ht="18.75" x14ac:dyDescent="0.3">
      <c r="A238" s="247" t="s">
        <v>106</v>
      </c>
      <c r="B238" s="138" t="str">
        <f>IF(B198&gt;25,B198,"&lt; 25")</f>
        <v>&lt; 25</v>
      </c>
      <c r="C238" s="139" t="str">
        <f t="shared" ref="C238:F238" si="490">IF(C198&gt;25,C198,"&lt; 25")</f>
        <v>&lt; 25</v>
      </c>
      <c r="D238" s="139">
        <f t="shared" si="490"/>
        <v>193.13417075377558</v>
      </c>
      <c r="E238" s="139">
        <f t="shared" si="490"/>
        <v>230.32397853994715</v>
      </c>
      <c r="F238" s="140">
        <f t="shared" si="490"/>
        <v>77.484726181998028</v>
      </c>
      <c r="G238" s="244"/>
      <c r="H238" s="247" t="s">
        <v>106</v>
      </c>
      <c r="I238" s="138" t="str">
        <f t="shared" ref="I238:M238" si="491">IF(I198&gt;25,I198,"&lt; 25")</f>
        <v>&lt; 25</v>
      </c>
      <c r="J238" s="139" t="str">
        <f t="shared" si="491"/>
        <v>&lt; 25</v>
      </c>
      <c r="K238" s="139">
        <f t="shared" si="491"/>
        <v>271.90118220687782</v>
      </c>
      <c r="L238" s="139">
        <f t="shared" si="491"/>
        <v>314.83999449912551</v>
      </c>
      <c r="M238" s="140">
        <f t="shared" si="491"/>
        <v>110.6415425908318</v>
      </c>
      <c r="N238" s="244"/>
      <c r="O238" s="247" t="s">
        <v>106</v>
      </c>
      <c r="P238" s="138" t="s">
        <v>153</v>
      </c>
      <c r="Q238" s="139" t="s">
        <v>153</v>
      </c>
      <c r="R238" s="139" t="s">
        <v>153</v>
      </c>
      <c r="S238" s="139" t="s">
        <v>153</v>
      </c>
      <c r="T238" s="140" t="s">
        <v>153</v>
      </c>
      <c r="U238" s="244"/>
      <c r="V238" s="247" t="s">
        <v>106</v>
      </c>
      <c r="W238" s="138">
        <f t="shared" ref="W238:AA238" si="492">IF(W198&gt;25,W198,"&lt; 25")</f>
        <v>31.618146743384919</v>
      </c>
      <c r="X238" s="139">
        <f t="shared" si="492"/>
        <v>76.456300631754559</v>
      </c>
      <c r="Y238" s="139">
        <f t="shared" si="492"/>
        <v>163.17721210942261</v>
      </c>
      <c r="Z238" s="139">
        <f t="shared" si="492"/>
        <v>232.53709466948615</v>
      </c>
      <c r="AA238" s="140">
        <f t="shared" si="492"/>
        <v>478.84304675991581</v>
      </c>
    </row>
    <row r="239" spans="1:27" ht="18.75" x14ac:dyDescent="0.3">
      <c r="A239" s="249" t="s">
        <v>120</v>
      </c>
      <c r="B239" s="208">
        <f t="shared" ref="B239:AA239" si="493">B171</f>
        <v>374</v>
      </c>
      <c r="C239" s="209">
        <f t="shared" si="493"/>
        <v>463</v>
      </c>
      <c r="D239" s="209">
        <f t="shared" si="493"/>
        <v>598</v>
      </c>
      <c r="E239" s="209">
        <f t="shared" si="493"/>
        <v>659</v>
      </c>
      <c r="F239" s="210">
        <f t="shared" si="493"/>
        <v>773</v>
      </c>
      <c r="G239" s="246"/>
      <c r="H239" s="249" t="s">
        <v>120</v>
      </c>
      <c r="I239" s="208">
        <f t="shared" si="493"/>
        <v>411</v>
      </c>
      <c r="J239" s="209">
        <f t="shared" si="493"/>
        <v>547</v>
      </c>
      <c r="K239" s="209">
        <f t="shared" si="493"/>
        <v>724</v>
      </c>
      <c r="L239" s="209">
        <f t="shared" si="493"/>
        <v>786</v>
      </c>
      <c r="M239" s="210">
        <f t="shared" si="493"/>
        <v>942</v>
      </c>
      <c r="N239" s="246"/>
      <c r="O239" s="249" t="s">
        <v>120</v>
      </c>
      <c r="P239" s="208">
        <f t="shared" si="493"/>
        <v>455</v>
      </c>
      <c r="Q239" s="209">
        <f t="shared" si="493"/>
        <v>673</v>
      </c>
      <c r="R239" s="209">
        <f t="shared" si="493"/>
        <v>807</v>
      </c>
      <c r="S239" s="209">
        <f t="shared" si="493"/>
        <v>938</v>
      </c>
      <c r="T239" s="210">
        <f t="shared" si="493"/>
        <v>1102</v>
      </c>
      <c r="U239" s="246"/>
      <c r="V239" s="249" t="s">
        <v>120</v>
      </c>
      <c r="W239" s="196">
        <f t="shared" si="493"/>
        <v>470</v>
      </c>
      <c r="X239" s="197">
        <f t="shared" si="493"/>
        <v>767</v>
      </c>
      <c r="Y239" s="197">
        <f t="shared" si="493"/>
        <v>1017</v>
      </c>
      <c r="Z239" s="197">
        <f t="shared" si="493"/>
        <v>1236</v>
      </c>
      <c r="AA239" s="198">
        <f t="shared" si="493"/>
        <v>1523</v>
      </c>
    </row>
    <row r="240" spans="1:27" ht="18.75" x14ac:dyDescent="0.3">
      <c r="A240" s="250" t="s">
        <v>106</v>
      </c>
      <c r="B240" s="211" t="str">
        <f>IF(B199&gt;25,B199,"&lt; 25")</f>
        <v>&lt; 25</v>
      </c>
      <c r="C240" s="212" t="str">
        <f t="shared" ref="C240:F240" si="494">IF(C199&gt;25,C199,"&lt; 25")</f>
        <v>&lt; 25</v>
      </c>
      <c r="D240" s="212">
        <f t="shared" si="494"/>
        <v>278.83888528962819</v>
      </c>
      <c r="E240" s="212">
        <f t="shared" si="494"/>
        <v>331.44649195167585</v>
      </c>
      <c r="F240" s="213">
        <f t="shared" si="494"/>
        <v>112.88033026215753</v>
      </c>
      <c r="G240" s="244"/>
      <c r="H240" s="250" t="s">
        <v>106</v>
      </c>
      <c r="I240" s="211" t="str">
        <f t="shared" ref="I240:M240" si="495">IF(I199&gt;25,I199,"&lt; 25")</f>
        <v>&lt; 25</v>
      </c>
      <c r="J240" s="212">
        <f t="shared" si="495"/>
        <v>28.403819022390547</v>
      </c>
      <c r="K240" s="212">
        <f t="shared" si="495"/>
        <v>391.83666691702018</v>
      </c>
      <c r="L240" s="212">
        <f t="shared" si="495"/>
        <v>453.52267569896634</v>
      </c>
      <c r="M240" s="213">
        <f t="shared" si="495"/>
        <v>160.76533745297385</v>
      </c>
      <c r="N240" s="244"/>
      <c r="O240" s="250" t="s">
        <v>106</v>
      </c>
      <c r="P240" s="211">
        <f t="shared" ref="P240:T240" si="496">IF(P199&gt;25,P199,"&lt; 25")</f>
        <v>43.750300757922929</v>
      </c>
      <c r="Q240" s="212">
        <f t="shared" si="496"/>
        <v>88.108742310194998</v>
      </c>
      <c r="R240" s="212">
        <f t="shared" si="496"/>
        <v>161.96008401216901</v>
      </c>
      <c r="S240" s="212">
        <f t="shared" si="496"/>
        <v>212.97737219636042</v>
      </c>
      <c r="T240" s="213">
        <f t="shared" si="496"/>
        <v>396.94567170470469</v>
      </c>
      <c r="U240" s="244"/>
      <c r="V240" s="250" t="s">
        <v>106</v>
      </c>
      <c r="W240" s="199">
        <f t="shared" ref="W240:AA240" si="497">IF(W199&gt;25,W199,"&lt; 25")</f>
        <v>46.363215856136271</v>
      </c>
      <c r="X240" s="200">
        <f t="shared" si="497"/>
        <v>111.31816166446349</v>
      </c>
      <c r="Y240" s="200">
        <f t="shared" si="497"/>
        <v>246.75302382693945</v>
      </c>
      <c r="Z240" s="200">
        <f t="shared" si="497"/>
        <v>351.92154311089337</v>
      </c>
      <c r="AA240" s="201">
        <f t="shared" si="497"/>
        <v>712.15509426383176</v>
      </c>
    </row>
    <row r="241" spans="1:27" ht="18.75" x14ac:dyDescent="0.3">
      <c r="A241" s="251" t="s">
        <v>121</v>
      </c>
      <c r="B241" s="147">
        <f t="shared" ref="B241:AA241" si="498">B172</f>
        <v>422</v>
      </c>
      <c r="C241" s="148">
        <f t="shared" si="498"/>
        <v>523</v>
      </c>
      <c r="D241" s="148">
        <f t="shared" si="498"/>
        <v>675</v>
      </c>
      <c r="E241" s="148">
        <f t="shared" si="498"/>
        <v>744</v>
      </c>
      <c r="F241" s="149">
        <f t="shared" si="498"/>
        <v>872</v>
      </c>
      <c r="G241" s="246"/>
      <c r="H241" s="251" t="s">
        <v>121</v>
      </c>
      <c r="I241" s="147">
        <f t="shared" si="498"/>
        <v>464</v>
      </c>
      <c r="J241" s="148">
        <f t="shared" si="498"/>
        <v>617</v>
      </c>
      <c r="K241" s="148">
        <f t="shared" si="498"/>
        <v>816</v>
      </c>
      <c r="L241" s="148">
        <f t="shared" si="498"/>
        <v>886</v>
      </c>
      <c r="M241" s="149">
        <f t="shared" si="498"/>
        <v>1063</v>
      </c>
      <c r="N241" s="246"/>
      <c r="O241" s="251" t="s">
        <v>121</v>
      </c>
      <c r="P241" s="147">
        <f t="shared" si="498"/>
        <v>514</v>
      </c>
      <c r="Q241" s="148">
        <f t="shared" si="498"/>
        <v>760</v>
      </c>
      <c r="R241" s="148">
        <f t="shared" si="498"/>
        <v>910</v>
      </c>
      <c r="S241" s="148">
        <f t="shared" si="498"/>
        <v>1058</v>
      </c>
      <c r="T241" s="149">
        <f t="shared" si="498"/>
        <v>1243</v>
      </c>
      <c r="U241" s="246"/>
      <c r="V241" s="251" t="s">
        <v>121</v>
      </c>
      <c r="W241" s="141">
        <f t="shared" si="498"/>
        <v>530</v>
      </c>
      <c r="X241" s="142">
        <f t="shared" si="498"/>
        <v>866</v>
      </c>
      <c r="Y241" s="142">
        <f t="shared" si="498"/>
        <v>1148</v>
      </c>
      <c r="Z241" s="142">
        <f t="shared" si="498"/>
        <v>1395</v>
      </c>
      <c r="AA241" s="143">
        <f t="shared" si="498"/>
        <v>1719</v>
      </c>
    </row>
    <row r="242" spans="1:27" ht="18.75" x14ac:dyDescent="0.3">
      <c r="A242" s="252" t="s">
        <v>106</v>
      </c>
      <c r="B242" s="153" t="str">
        <f>IF(B200&gt;25,B200,"&lt; 25")</f>
        <v>&lt; 25</v>
      </c>
      <c r="C242" s="154">
        <f t="shared" ref="C242:F242" si="499">IF(C200&gt;25,C200,"&lt; 25")</f>
        <v>29.572258343410713</v>
      </c>
      <c r="D242" s="154">
        <f t="shared" si="499"/>
        <v>385.24489977782144</v>
      </c>
      <c r="E242" s="154">
        <f t="shared" si="499"/>
        <v>457.87141056613774</v>
      </c>
      <c r="F242" s="155">
        <f t="shared" si="499"/>
        <v>156.09046079983747</v>
      </c>
      <c r="G242" s="244"/>
      <c r="H242" s="252" t="s">
        <v>106</v>
      </c>
      <c r="I242" s="153" t="str">
        <f t="shared" ref="I242:M242" si="500">IF(I200&gt;25,I200,"&lt; 25")</f>
        <v>&lt; 25</v>
      </c>
      <c r="J242" s="154">
        <f t="shared" si="500"/>
        <v>39.743129196488049</v>
      </c>
      <c r="K242" s="154">
        <f t="shared" si="500"/>
        <v>539.42558305610976</v>
      </c>
      <c r="L242" s="154">
        <f t="shared" si="500"/>
        <v>624.24991579764969</v>
      </c>
      <c r="M242" s="155">
        <f t="shared" si="500"/>
        <v>222.17371175859003</v>
      </c>
      <c r="N242" s="244"/>
      <c r="O242" s="252" t="s">
        <v>106</v>
      </c>
      <c r="P242" s="153">
        <f t="shared" ref="P242:T242" si="501">IF(P200&gt;25,P200,"&lt; 25")</f>
        <v>60.844376250136698</v>
      </c>
      <c r="Q242" s="154">
        <f t="shared" si="501"/>
        <v>122.16925537557285</v>
      </c>
      <c r="R242" s="154">
        <f t="shared" si="501"/>
        <v>235.70982477144514</v>
      </c>
      <c r="S242" s="154">
        <f t="shared" si="501"/>
        <v>310.0089919866677</v>
      </c>
      <c r="T242" s="155">
        <f t="shared" si="501"/>
        <v>562.62646623573471</v>
      </c>
      <c r="U242" s="244"/>
      <c r="V242" s="252" t="s">
        <v>106</v>
      </c>
      <c r="W242" s="144">
        <f t="shared" ref="W242:AA242" si="502">IF(W200&gt;25,W200,"&lt; 25")</f>
        <v>64.26123828367065</v>
      </c>
      <c r="X242" s="145">
        <f t="shared" si="502"/>
        <v>154.18128847579052</v>
      </c>
      <c r="Y242" s="145">
        <f t="shared" si="502"/>
        <v>359.62009084434936</v>
      </c>
      <c r="Z242" s="145">
        <f t="shared" si="502"/>
        <v>512.54259335408938</v>
      </c>
      <c r="AA242" s="146">
        <f t="shared" si="502"/>
        <v>1007.6662023800268</v>
      </c>
    </row>
    <row r="243" spans="1:27" ht="18.75" x14ac:dyDescent="0.3">
      <c r="A243" s="253" t="s">
        <v>122</v>
      </c>
      <c r="B243" s="205">
        <f t="shared" ref="B243:AA243" si="503">B173</f>
        <v>470</v>
      </c>
      <c r="C243" s="206">
        <f t="shared" si="503"/>
        <v>582</v>
      </c>
      <c r="D243" s="206">
        <f t="shared" si="503"/>
        <v>751</v>
      </c>
      <c r="E243" s="206">
        <f t="shared" si="503"/>
        <v>828</v>
      </c>
      <c r="F243" s="207">
        <f t="shared" si="503"/>
        <v>971</v>
      </c>
      <c r="G243" s="246"/>
      <c r="H243" s="253" t="s">
        <v>122</v>
      </c>
      <c r="I243" s="205">
        <f t="shared" si="503"/>
        <v>517</v>
      </c>
      <c r="J243" s="206">
        <f t="shared" si="503"/>
        <v>687</v>
      </c>
      <c r="K243" s="206">
        <f t="shared" si="503"/>
        <v>909</v>
      </c>
      <c r="L243" s="206">
        <f t="shared" si="503"/>
        <v>987</v>
      </c>
      <c r="M243" s="207">
        <f t="shared" si="503"/>
        <v>1184</v>
      </c>
      <c r="N243" s="246"/>
      <c r="O243" s="253" t="s">
        <v>122</v>
      </c>
      <c r="P243" s="205">
        <f t="shared" si="503"/>
        <v>572</v>
      </c>
      <c r="Q243" s="206">
        <f t="shared" si="503"/>
        <v>846</v>
      </c>
      <c r="R243" s="206">
        <f t="shared" si="503"/>
        <v>1014</v>
      </c>
      <c r="S243" s="206">
        <f t="shared" si="503"/>
        <v>1178</v>
      </c>
      <c r="T243" s="207">
        <f t="shared" si="503"/>
        <v>1384</v>
      </c>
      <c r="U243" s="246"/>
      <c r="V243" s="253" t="s">
        <v>122</v>
      </c>
      <c r="W243" s="205">
        <f t="shared" si="503"/>
        <v>590</v>
      </c>
      <c r="X243" s="206">
        <f t="shared" si="503"/>
        <v>964</v>
      </c>
      <c r="Y243" s="206">
        <f t="shared" si="503"/>
        <v>1278</v>
      </c>
      <c r="Z243" s="206">
        <f t="shared" si="503"/>
        <v>1553</v>
      </c>
      <c r="AA243" s="207">
        <f t="shared" si="503"/>
        <v>1914</v>
      </c>
    </row>
    <row r="244" spans="1:27" ht="18.75" x14ac:dyDescent="0.3">
      <c r="A244" s="250" t="s">
        <v>106</v>
      </c>
      <c r="B244" s="199">
        <f>IF(B201&gt;25,B201,"&lt; 25")</f>
        <v>27.169166550354717</v>
      </c>
      <c r="C244" s="200">
        <f t="shared" ref="C244:F244" si="504">IF(C201&gt;25,C201,"&lt; 25")</f>
        <v>39.802491790891565</v>
      </c>
      <c r="D244" s="200">
        <f t="shared" si="504"/>
        <v>513.98126595613849</v>
      </c>
      <c r="E244" s="200">
        <f t="shared" si="504"/>
        <v>610.97947701083626</v>
      </c>
      <c r="F244" s="201">
        <f t="shared" si="504"/>
        <v>207.27311595035729</v>
      </c>
      <c r="G244" s="244"/>
      <c r="H244" s="250" t="s">
        <v>106</v>
      </c>
      <c r="I244" s="199">
        <f t="shared" ref="I244:M244" si="505">IF(I201&gt;25,I201,"&lt; 25")</f>
        <v>32.212555213853875</v>
      </c>
      <c r="J244" s="200">
        <f t="shared" si="505"/>
        <v>53.530339873571052</v>
      </c>
      <c r="K244" s="200">
        <f t="shared" si="505"/>
        <v>720.80403287043464</v>
      </c>
      <c r="L244" s="200">
        <f t="shared" si="505"/>
        <v>833.95238200502104</v>
      </c>
      <c r="M244" s="201">
        <f t="shared" si="505"/>
        <v>294.81323592306967</v>
      </c>
      <c r="N244" s="244"/>
      <c r="O244" s="250" t="s">
        <v>106</v>
      </c>
      <c r="P244" s="199">
        <f t="shared" ref="P244:T244" si="506">IF(P201&gt;25,P201,"&lt; 25")</f>
        <v>80.963567870219904</v>
      </c>
      <c r="Q244" s="200">
        <f t="shared" si="506"/>
        <v>162.26641680477519</v>
      </c>
      <c r="R244" s="200">
        <f t="shared" si="506"/>
        <v>328.97666126915152</v>
      </c>
      <c r="S244" s="200">
        <f t="shared" si="506"/>
        <v>431.52695317509779</v>
      </c>
      <c r="T244" s="201">
        <f t="shared" si="506"/>
        <v>760.57848980932135</v>
      </c>
      <c r="U244" s="244"/>
      <c r="V244" s="250" t="s">
        <v>106</v>
      </c>
      <c r="W244" s="199">
        <f t="shared" ref="W244:AA244" si="507">IF(W201&gt;25,W201,"&lt; 25")</f>
        <v>85.544595495050771</v>
      </c>
      <c r="X244" s="200">
        <f t="shared" si="507"/>
        <v>204.62620132274702</v>
      </c>
      <c r="Y244" s="200">
        <f t="shared" si="507"/>
        <v>500.0978812350204</v>
      </c>
      <c r="Z244" s="200">
        <f t="shared" si="507"/>
        <v>711.62735391313436</v>
      </c>
      <c r="AA244" s="201">
        <f t="shared" si="507"/>
        <v>1356.7133590981673</v>
      </c>
    </row>
    <row r="245" spans="1:27" ht="18.75" x14ac:dyDescent="0.3">
      <c r="A245" s="251" t="s">
        <v>123</v>
      </c>
      <c r="B245" s="141">
        <f t="shared" ref="B245:AA245" si="508">B174</f>
        <v>518</v>
      </c>
      <c r="C245" s="142">
        <f t="shared" si="508"/>
        <v>641</v>
      </c>
      <c r="D245" s="142">
        <f t="shared" si="508"/>
        <v>828</v>
      </c>
      <c r="E245" s="142">
        <f t="shared" si="508"/>
        <v>912</v>
      </c>
      <c r="F245" s="143">
        <f t="shared" si="508"/>
        <v>1070</v>
      </c>
      <c r="G245" s="246"/>
      <c r="H245" s="251" t="s">
        <v>123</v>
      </c>
      <c r="I245" s="141">
        <f t="shared" si="508"/>
        <v>570</v>
      </c>
      <c r="J245" s="142">
        <f t="shared" si="508"/>
        <v>757</v>
      </c>
      <c r="K245" s="142">
        <f t="shared" si="508"/>
        <v>1002</v>
      </c>
      <c r="L245" s="142">
        <f t="shared" si="508"/>
        <v>1088</v>
      </c>
      <c r="M245" s="143">
        <f t="shared" si="508"/>
        <v>1305</v>
      </c>
      <c r="N245" s="246"/>
      <c r="O245" s="251" t="s">
        <v>123</v>
      </c>
      <c r="P245" s="141">
        <f t="shared" si="508"/>
        <v>630</v>
      </c>
      <c r="Q245" s="142">
        <f t="shared" si="508"/>
        <v>932</v>
      </c>
      <c r="R245" s="142">
        <f t="shared" si="508"/>
        <v>1117</v>
      </c>
      <c r="S245" s="142">
        <f t="shared" si="508"/>
        <v>1298</v>
      </c>
      <c r="T245" s="143">
        <f t="shared" si="508"/>
        <v>1525</v>
      </c>
      <c r="U245" s="246"/>
      <c r="V245" s="251" t="s">
        <v>123</v>
      </c>
      <c r="W245" s="141">
        <f t="shared" si="508"/>
        <v>650</v>
      </c>
      <c r="X245" s="142">
        <f t="shared" si="508"/>
        <v>1062</v>
      </c>
      <c r="Y245" s="142">
        <f t="shared" si="508"/>
        <v>1408</v>
      </c>
      <c r="Z245" s="142">
        <f t="shared" si="508"/>
        <v>1711</v>
      </c>
      <c r="AA245" s="143">
        <f t="shared" si="508"/>
        <v>2109</v>
      </c>
    </row>
    <row r="246" spans="1:27" ht="18.75" x14ac:dyDescent="0.3">
      <c r="A246" s="254" t="s">
        <v>102</v>
      </c>
      <c r="B246" s="138">
        <f>IF(B202&gt;25,B202,"&lt; 25")</f>
        <v>35.531302895939994</v>
      </c>
      <c r="C246" s="139">
        <f t="shared" ref="C246:F246" si="509">IF(C202&gt;25,C202,"&lt; 25")</f>
        <v>51.968572107397968</v>
      </c>
      <c r="D246" s="139">
        <f t="shared" si="509"/>
        <v>670.8645733881666</v>
      </c>
      <c r="E246" s="139">
        <f t="shared" si="509"/>
        <v>795.94117620789723</v>
      </c>
      <c r="F246" s="140">
        <f t="shared" si="509"/>
        <v>266.46414399975072</v>
      </c>
      <c r="G246" s="244"/>
      <c r="H246" s="254" t="s">
        <v>102</v>
      </c>
      <c r="I246" s="138">
        <f t="shared" ref="I246:M246" si="510">IF(I202&gt;25,I202,"&lt; 25")</f>
        <v>42.145787480757512</v>
      </c>
      <c r="J246" s="139">
        <f t="shared" si="510"/>
        <v>69.929325753474458</v>
      </c>
      <c r="K246" s="139">
        <f t="shared" si="510"/>
        <v>940.14692488709443</v>
      </c>
      <c r="L246" s="139">
        <f t="shared" si="510"/>
        <v>1087.5933520109356</v>
      </c>
      <c r="M246" s="140">
        <f t="shared" si="510"/>
        <v>378.69636673517084</v>
      </c>
      <c r="N246" s="244"/>
      <c r="O246" s="254" t="s">
        <v>102</v>
      </c>
      <c r="P246" s="138">
        <f t="shared" ref="P246:T246" si="511">IF(P202&gt;25,P202,"&lt; 25")</f>
        <v>104.32285122153003</v>
      </c>
      <c r="Q246" s="139">
        <f t="shared" si="511"/>
        <v>208.67675160904639</v>
      </c>
      <c r="R246" s="139">
        <f t="shared" si="511"/>
        <v>436.69385283001725</v>
      </c>
      <c r="S246" s="139">
        <f t="shared" si="511"/>
        <v>571.84740035785342</v>
      </c>
      <c r="T246" s="140">
        <f t="shared" si="511"/>
        <v>982.78655651507768</v>
      </c>
      <c r="U246" s="244"/>
      <c r="V246" s="254" t="s">
        <v>102</v>
      </c>
      <c r="W246" s="138">
        <f t="shared" ref="W246:AA246" si="512">IF(W202&gt;25,W202,"&lt; 25")</f>
        <v>110.25751576609642</v>
      </c>
      <c r="X246" s="139">
        <f t="shared" si="512"/>
        <v>262.94729802349769</v>
      </c>
      <c r="Y246" s="139">
        <f t="shared" si="512"/>
        <v>661.77496628422159</v>
      </c>
      <c r="Z246" s="139">
        <f t="shared" si="512"/>
        <v>939.05677345225945</v>
      </c>
      <c r="AA246" s="140">
        <f t="shared" si="512"/>
        <v>1744.0559128850903</v>
      </c>
    </row>
    <row r="247" spans="1:27" ht="18.75" x14ac:dyDescent="0.3">
      <c r="A247" s="249" t="s">
        <v>124</v>
      </c>
      <c r="B247" s="196">
        <f t="shared" ref="B247:AA247" si="513">B175</f>
        <v>542</v>
      </c>
      <c r="C247" s="197">
        <f t="shared" si="513"/>
        <v>671</v>
      </c>
      <c r="D247" s="197">
        <f t="shared" si="513"/>
        <v>866</v>
      </c>
      <c r="E247" s="197">
        <f t="shared" si="513"/>
        <v>955</v>
      </c>
      <c r="F247" s="198">
        <f t="shared" si="513"/>
        <v>1120</v>
      </c>
      <c r="G247" s="246"/>
      <c r="H247" s="249" t="s">
        <v>124</v>
      </c>
      <c r="I247" s="196">
        <f t="shared" si="513"/>
        <v>596</v>
      </c>
      <c r="J247" s="197">
        <f t="shared" si="513"/>
        <v>792</v>
      </c>
      <c r="K247" s="197">
        <f t="shared" si="513"/>
        <v>1048</v>
      </c>
      <c r="L247" s="197">
        <f t="shared" si="513"/>
        <v>1138</v>
      </c>
      <c r="M247" s="198">
        <f t="shared" si="513"/>
        <v>1365</v>
      </c>
      <c r="N247" s="246"/>
      <c r="O247" s="249" t="s">
        <v>124</v>
      </c>
      <c r="P247" s="196">
        <f t="shared" si="513"/>
        <v>660</v>
      </c>
      <c r="Q247" s="197">
        <f t="shared" si="513"/>
        <v>975</v>
      </c>
      <c r="R247" s="197">
        <f t="shared" si="513"/>
        <v>1169</v>
      </c>
      <c r="S247" s="197">
        <f t="shared" si="513"/>
        <v>1358</v>
      </c>
      <c r="T247" s="198">
        <f t="shared" si="513"/>
        <v>1596</v>
      </c>
      <c r="U247" s="246"/>
      <c r="V247" s="249" t="s">
        <v>124</v>
      </c>
      <c r="W247" s="196">
        <f t="shared" si="513"/>
        <v>680</v>
      </c>
      <c r="X247" s="197">
        <f t="shared" si="513"/>
        <v>1112</v>
      </c>
      <c r="Y247" s="197">
        <f t="shared" si="513"/>
        <v>1474</v>
      </c>
      <c r="Z247" s="197">
        <f t="shared" si="513"/>
        <v>1791</v>
      </c>
      <c r="AA247" s="198">
        <f t="shared" si="513"/>
        <v>2207</v>
      </c>
    </row>
    <row r="248" spans="1:27" ht="18.75" x14ac:dyDescent="0.3">
      <c r="A248" s="255" t="s">
        <v>102</v>
      </c>
      <c r="B248" s="202">
        <f>IF(B203&gt;25,B203,"&lt; 25")</f>
        <v>40.240080750541551</v>
      </c>
      <c r="C248" s="203">
        <f t="shared" ref="C248:F248" si="514">IF(C203&gt;25,C203,"&lt; 25")</f>
        <v>58.891046979558546</v>
      </c>
      <c r="D248" s="203">
        <f t="shared" si="514"/>
        <v>760.09818030933411</v>
      </c>
      <c r="E248" s="203">
        <f t="shared" si="514"/>
        <v>903.69357689001333</v>
      </c>
      <c r="F248" s="204">
        <f t="shared" si="514"/>
        <v>299.28058112162296</v>
      </c>
      <c r="G248" s="244"/>
      <c r="H248" s="255" t="s">
        <v>102</v>
      </c>
      <c r="I248" s="202">
        <f t="shared" ref="I248:M248" si="515">IF(I203&gt;25,I203,"&lt; 25")</f>
        <v>47.668454295397581</v>
      </c>
      <c r="J248" s="203">
        <f t="shared" si="515"/>
        <v>79.15537715851778</v>
      </c>
      <c r="K248" s="203">
        <f t="shared" si="515"/>
        <v>1065.14637928551</v>
      </c>
      <c r="L248" s="203">
        <f t="shared" si="515"/>
        <v>1232.2572311890744</v>
      </c>
      <c r="M248" s="204">
        <f t="shared" si="515"/>
        <v>424.54111629886324</v>
      </c>
      <c r="N248" s="244"/>
      <c r="O248" s="255" t="s">
        <v>102</v>
      </c>
      <c r="P248" s="202">
        <f t="shared" ref="P248:T248" si="516">IF(P203&gt;25,P203,"&lt; 25")</f>
        <v>117.53414180226353</v>
      </c>
      <c r="Q248" s="203">
        <f t="shared" si="516"/>
        <v>234.23963015381969</v>
      </c>
      <c r="R248" s="203">
        <f t="shared" si="516"/>
        <v>494.08758276777718</v>
      </c>
      <c r="S248" s="203">
        <f t="shared" si="516"/>
        <v>645.71192667265711</v>
      </c>
      <c r="T248" s="204">
        <f t="shared" si="516"/>
        <v>1099.7300062729717</v>
      </c>
      <c r="U248" s="244"/>
      <c r="V248" s="255" t="s">
        <v>102</v>
      </c>
      <c r="W248" s="202">
        <f t="shared" ref="W248:AA248" si="517">IF(W203&gt;25,W203,"&lt; 25")</f>
        <v>123.90182204897675</v>
      </c>
      <c r="X248" s="203">
        <f t="shared" si="517"/>
        <v>295.51284419965504</v>
      </c>
      <c r="Y248" s="203">
        <f t="shared" si="517"/>
        <v>747.50185598926203</v>
      </c>
      <c r="Z248" s="203">
        <f t="shared" si="517"/>
        <v>1058.5097505971316</v>
      </c>
      <c r="AA248" s="204">
        <f t="shared" si="517"/>
        <v>1945.4302545330902</v>
      </c>
    </row>
    <row r="249" spans="1:27" ht="18.75" x14ac:dyDescent="0.3">
      <c r="A249" s="256" t="s">
        <v>125</v>
      </c>
      <c r="B249" s="135">
        <f t="shared" ref="B249:AA249" si="518">B176</f>
        <v>566</v>
      </c>
      <c r="C249" s="136">
        <f t="shared" si="518"/>
        <v>701</v>
      </c>
      <c r="D249" s="136">
        <f t="shared" si="518"/>
        <v>905</v>
      </c>
      <c r="E249" s="136">
        <f t="shared" si="518"/>
        <v>997</v>
      </c>
      <c r="F249" s="137">
        <f t="shared" si="518"/>
        <v>1169</v>
      </c>
      <c r="G249" s="246"/>
      <c r="H249" s="256" t="s">
        <v>125</v>
      </c>
      <c r="I249" s="135">
        <f t="shared" si="518"/>
        <v>623</v>
      </c>
      <c r="J249" s="136">
        <f t="shared" si="518"/>
        <v>827</v>
      </c>
      <c r="K249" s="136">
        <f t="shared" si="518"/>
        <v>1095</v>
      </c>
      <c r="L249" s="136">
        <f t="shared" si="518"/>
        <v>1188</v>
      </c>
      <c r="M249" s="137">
        <f t="shared" si="518"/>
        <v>1426</v>
      </c>
      <c r="N249" s="246"/>
      <c r="O249" s="256" t="s">
        <v>125</v>
      </c>
      <c r="P249" s="135">
        <f t="shared" si="518"/>
        <v>689</v>
      </c>
      <c r="Q249" s="136">
        <f t="shared" si="518"/>
        <v>1019</v>
      </c>
      <c r="R249" s="136">
        <f t="shared" si="518"/>
        <v>1220</v>
      </c>
      <c r="S249" s="136">
        <f t="shared" si="518"/>
        <v>1418</v>
      </c>
      <c r="T249" s="137">
        <f t="shared" si="518"/>
        <v>1666</v>
      </c>
      <c r="U249" s="246"/>
      <c r="V249" s="256" t="s">
        <v>125</v>
      </c>
      <c r="W249" s="135">
        <f t="shared" si="518"/>
        <v>710</v>
      </c>
      <c r="X249" s="136">
        <f t="shared" si="518"/>
        <v>1161</v>
      </c>
      <c r="Y249" s="136">
        <f t="shared" si="518"/>
        <v>1539</v>
      </c>
      <c r="Z249" s="136">
        <f t="shared" si="518"/>
        <v>1870</v>
      </c>
      <c r="AA249" s="137">
        <f t="shared" si="518"/>
        <v>2305</v>
      </c>
    </row>
    <row r="250" spans="1:27" ht="18.75" x14ac:dyDescent="0.3">
      <c r="A250" s="254" t="s">
        <v>106</v>
      </c>
      <c r="B250" s="138">
        <f>IF(B204&gt;25,B204,"&lt; 25")</f>
        <v>45.313110129776959</v>
      </c>
      <c r="C250" s="139">
        <f t="shared" ref="C250:F250" si="519">IF(C204&gt;25,C204,"&lt; 25")</f>
        <v>66.350638191294848</v>
      </c>
      <c r="D250" s="139">
        <f t="shared" si="519"/>
        <v>859.48643412355091</v>
      </c>
      <c r="E250" s="139">
        <f t="shared" si="519"/>
        <v>1020.031393441615</v>
      </c>
      <c r="F250" s="140">
        <f t="shared" si="519"/>
        <v>333.59292589970806</v>
      </c>
      <c r="G250" s="244"/>
      <c r="H250" s="254" t="s">
        <v>106</v>
      </c>
      <c r="I250" s="138">
        <f t="shared" ref="I250:M250" si="520">IF(I204&gt;25,I204,"&lt; 25")</f>
        <v>53.766821190687018</v>
      </c>
      <c r="J250" s="139">
        <f t="shared" si="520"/>
        <v>89.08918233284831</v>
      </c>
      <c r="K250" s="139">
        <f t="shared" si="520"/>
        <v>1204.0365740499922</v>
      </c>
      <c r="L250" s="139">
        <f t="shared" si="520"/>
        <v>1390.7895846900794</v>
      </c>
      <c r="M250" s="140">
        <f t="shared" si="520"/>
        <v>473.68346126766903</v>
      </c>
      <c r="N250" s="244"/>
      <c r="O250" s="254" t="s">
        <v>106</v>
      </c>
      <c r="P250" s="138">
        <f t="shared" ref="P250:T250" si="521">IF(P204&gt;25,P204,"&lt; 25")</f>
        <v>131.26008460945937</v>
      </c>
      <c r="Q250" s="139">
        <f t="shared" si="521"/>
        <v>261.81288581463195</v>
      </c>
      <c r="R250" s="139">
        <f t="shared" si="521"/>
        <v>551.0392460650927</v>
      </c>
      <c r="S250" s="139">
        <f t="shared" si="521"/>
        <v>719.61993324299578</v>
      </c>
      <c r="T250" s="140">
        <f t="shared" si="521"/>
        <v>1216.3614936522767</v>
      </c>
      <c r="U250" s="244"/>
      <c r="V250" s="254" t="s">
        <v>106</v>
      </c>
      <c r="W250" s="138">
        <f t="shared" ref="W250:AA250" si="522">IF(W204&gt;25,W204,"&lt; 25")</f>
        <v>138.40065097812925</v>
      </c>
      <c r="X250" s="139">
        <f t="shared" si="522"/>
        <v>329.57560384270812</v>
      </c>
      <c r="Y250" s="139">
        <f t="shared" si="522"/>
        <v>832.18088737590017</v>
      </c>
      <c r="Z250" s="139">
        <f t="shared" si="522"/>
        <v>1175.891821922208</v>
      </c>
      <c r="AA250" s="140">
        <f t="shared" si="522"/>
        <v>2146.6459760555317</v>
      </c>
    </row>
    <row r="251" spans="1:27" ht="18.75" x14ac:dyDescent="0.3">
      <c r="A251" s="249" t="s">
        <v>126</v>
      </c>
      <c r="B251" s="196">
        <f t="shared" ref="B251:AA251" si="523">B177</f>
        <v>590</v>
      </c>
      <c r="C251" s="197">
        <f t="shared" si="523"/>
        <v>730</v>
      </c>
      <c r="D251" s="197">
        <f t="shared" si="523"/>
        <v>943</v>
      </c>
      <c r="E251" s="197">
        <f t="shared" si="523"/>
        <v>1039</v>
      </c>
      <c r="F251" s="198">
        <f t="shared" si="523"/>
        <v>1219</v>
      </c>
      <c r="G251" s="246"/>
      <c r="H251" s="249" t="s">
        <v>126</v>
      </c>
      <c r="I251" s="196">
        <f t="shared" si="523"/>
        <v>649</v>
      </c>
      <c r="J251" s="197">
        <f t="shared" si="523"/>
        <v>862</v>
      </c>
      <c r="K251" s="197">
        <f t="shared" si="523"/>
        <v>1141</v>
      </c>
      <c r="L251" s="197">
        <f t="shared" si="523"/>
        <v>1239</v>
      </c>
      <c r="M251" s="198">
        <f t="shared" si="523"/>
        <v>1486</v>
      </c>
      <c r="N251" s="246"/>
      <c r="O251" s="249" t="s">
        <v>126</v>
      </c>
      <c r="P251" s="196">
        <f t="shared" si="523"/>
        <v>718</v>
      </c>
      <c r="Q251" s="197">
        <f t="shared" si="523"/>
        <v>1062</v>
      </c>
      <c r="R251" s="197">
        <f t="shared" si="523"/>
        <v>1272</v>
      </c>
      <c r="S251" s="197">
        <f t="shared" si="523"/>
        <v>1479</v>
      </c>
      <c r="T251" s="198">
        <f t="shared" si="523"/>
        <v>1737</v>
      </c>
      <c r="U251" s="246"/>
      <c r="V251" s="249" t="s">
        <v>126</v>
      </c>
      <c r="W251" s="196">
        <f t="shared" si="523"/>
        <v>741</v>
      </c>
      <c r="X251" s="197">
        <f t="shared" si="523"/>
        <v>1210</v>
      </c>
      <c r="Y251" s="197">
        <f t="shared" si="523"/>
        <v>1604</v>
      </c>
      <c r="Z251" s="197">
        <f t="shared" si="523"/>
        <v>1949</v>
      </c>
      <c r="AA251" s="198">
        <f t="shared" si="523"/>
        <v>2402</v>
      </c>
    </row>
    <row r="252" spans="1:27" ht="18.75" x14ac:dyDescent="0.3">
      <c r="A252" s="250" t="s">
        <v>106</v>
      </c>
      <c r="B252" s="199">
        <f>IF(B205&gt;25,B205,"&lt; 25")</f>
        <v>50.759203271811096</v>
      </c>
      <c r="C252" s="200">
        <f t="shared" ref="C252:F252" si="524">IF(C205&gt;25,C205,"&lt; 25")</f>
        <v>74.1790392122996</v>
      </c>
      <c r="D252" s="200">
        <f t="shared" si="524"/>
        <v>966.56798857530009</v>
      </c>
      <c r="E252" s="200">
        <f t="shared" si="524"/>
        <v>1147.4220178731498</v>
      </c>
      <c r="F252" s="201">
        <f t="shared" si="524"/>
        <v>370.35383820058462</v>
      </c>
      <c r="G252" s="244"/>
      <c r="H252" s="250" t="s">
        <v>106</v>
      </c>
      <c r="I252" s="199">
        <f t="shared" ref="I252:M252" si="525">IF(I205&gt;25,I205,"&lt; 25")</f>
        <v>60.154637075852584</v>
      </c>
      <c r="J252" s="200">
        <f t="shared" si="525"/>
        <v>99.747224858289769</v>
      </c>
      <c r="K252" s="200">
        <f t="shared" si="525"/>
        <v>1354.1828977970511</v>
      </c>
      <c r="L252" s="200">
        <f t="shared" si="525"/>
        <v>1566.7144703577499</v>
      </c>
      <c r="M252" s="201">
        <f t="shared" si="525"/>
        <v>524.94987017744415</v>
      </c>
      <c r="N252" s="244"/>
      <c r="O252" s="250" t="s">
        <v>106</v>
      </c>
      <c r="P252" s="199">
        <f t="shared" ref="P252:T252" si="526">IF(P205&gt;25,P205,"&lt; 25")</f>
        <v>145.78861509093377</v>
      </c>
      <c r="Q252" s="200">
        <f t="shared" si="526"/>
        <v>290.50247588269428</v>
      </c>
      <c r="R252" s="200">
        <f t="shared" si="526"/>
        <v>607.52726215746156</v>
      </c>
      <c r="S252" s="200">
        <f t="shared" si="526"/>
        <v>792.40703852490844</v>
      </c>
      <c r="T252" s="201">
        <f t="shared" si="526"/>
        <v>1332.9843712728496</v>
      </c>
      <c r="U252" s="244"/>
      <c r="V252" s="250" t="s">
        <v>106</v>
      </c>
      <c r="W252" s="199">
        <f t="shared" ref="W252:AA252" si="527">IF(W205&gt;25,W205,"&lt; 25")</f>
        <v>154.11426780935449</v>
      </c>
      <c r="X252" s="200">
        <f t="shared" si="527"/>
        <v>365.55127191798033</v>
      </c>
      <c r="Y252" s="200">
        <f t="shared" si="527"/>
        <v>914.19141613616648</v>
      </c>
      <c r="Z252" s="200">
        <f t="shared" si="527"/>
        <v>1288.6111015270815</v>
      </c>
      <c r="AA252" s="201">
        <f t="shared" si="527"/>
        <v>2341.9761419899778</v>
      </c>
    </row>
    <row r="253" spans="1:27" ht="18.75" x14ac:dyDescent="0.3">
      <c r="A253" s="251" t="s">
        <v>127</v>
      </c>
      <c r="B253" s="141">
        <f t="shared" ref="B253:AA253" si="528">B178</f>
        <v>614</v>
      </c>
      <c r="C253" s="142">
        <f t="shared" si="528"/>
        <v>760</v>
      </c>
      <c r="D253" s="142">
        <f t="shared" si="528"/>
        <v>981</v>
      </c>
      <c r="E253" s="142">
        <f t="shared" si="528"/>
        <v>1081</v>
      </c>
      <c r="F253" s="143">
        <f t="shared" si="528"/>
        <v>1268</v>
      </c>
      <c r="G253" s="246"/>
      <c r="H253" s="251" t="s">
        <v>127</v>
      </c>
      <c r="I253" s="141">
        <f t="shared" si="528"/>
        <v>675</v>
      </c>
      <c r="J253" s="142">
        <f t="shared" si="528"/>
        <v>897</v>
      </c>
      <c r="K253" s="142">
        <f t="shared" si="528"/>
        <v>1187</v>
      </c>
      <c r="L253" s="142">
        <f t="shared" si="528"/>
        <v>1289</v>
      </c>
      <c r="M253" s="143">
        <f t="shared" si="528"/>
        <v>1546</v>
      </c>
      <c r="N253" s="246"/>
      <c r="O253" s="251" t="s">
        <v>127</v>
      </c>
      <c r="P253" s="141">
        <f t="shared" si="528"/>
        <v>747</v>
      </c>
      <c r="Q253" s="142">
        <f t="shared" si="528"/>
        <v>1105</v>
      </c>
      <c r="R253" s="142">
        <f t="shared" si="528"/>
        <v>1324</v>
      </c>
      <c r="S253" s="142">
        <f t="shared" si="528"/>
        <v>1539</v>
      </c>
      <c r="T253" s="143">
        <f t="shared" si="528"/>
        <v>1808</v>
      </c>
      <c r="U253" s="246"/>
      <c r="V253" s="251" t="s">
        <v>127</v>
      </c>
      <c r="W253" s="141">
        <f t="shared" si="528"/>
        <v>771</v>
      </c>
      <c r="X253" s="142">
        <f t="shared" si="528"/>
        <v>1259</v>
      </c>
      <c r="Y253" s="142">
        <f t="shared" si="528"/>
        <v>1669</v>
      </c>
      <c r="Z253" s="142">
        <f t="shared" si="528"/>
        <v>2028</v>
      </c>
      <c r="AA253" s="143">
        <f t="shared" si="528"/>
        <v>2500</v>
      </c>
    </row>
    <row r="254" spans="1:27" ht="18.75" x14ac:dyDescent="0.3">
      <c r="A254" s="252" t="s">
        <v>106</v>
      </c>
      <c r="B254" s="144">
        <f>IF(B206&gt;25,B206,"&lt; 25")</f>
        <v>56.586769836585958</v>
      </c>
      <c r="C254" s="145">
        <f t="shared" ref="C254:F254" si="529">IF(C206&gt;25,C206,"&lt; 25")</f>
        <v>82.737982178356049</v>
      </c>
      <c r="D254" s="145">
        <f t="shared" si="529"/>
        <v>1083.7579422526931</v>
      </c>
      <c r="E254" s="145">
        <f t="shared" si="529"/>
        <v>1286.9068098926289</v>
      </c>
      <c r="F254" s="146">
        <f t="shared" si="529"/>
        <v>408.49658668413838</v>
      </c>
      <c r="G254" s="244"/>
      <c r="H254" s="252" t="s">
        <v>106</v>
      </c>
      <c r="I254" s="144">
        <f t="shared" ref="I254:M254" si="530">IF(I206&gt;25,I206,"&lt; 25")</f>
        <v>66.984160346206494</v>
      </c>
      <c r="J254" s="145">
        <f t="shared" si="530"/>
        <v>111.14517674927784</v>
      </c>
      <c r="K254" s="145">
        <f t="shared" si="530"/>
        <v>1518.6264361595386</v>
      </c>
      <c r="L254" s="145">
        <f t="shared" si="530"/>
        <v>1757.1899018519855</v>
      </c>
      <c r="M254" s="146">
        <f t="shared" si="530"/>
        <v>578.8454392757194</v>
      </c>
      <c r="N254" s="244"/>
      <c r="O254" s="252" t="s">
        <v>106</v>
      </c>
      <c r="P254" s="144">
        <f t="shared" ref="P254:T254" si="531">IF(P206&gt;25,P206,"&lt; 25")</f>
        <v>161.11236273839117</v>
      </c>
      <c r="Q254" s="145">
        <f t="shared" si="531"/>
        <v>320.71298709644674</v>
      </c>
      <c r="R254" s="145">
        <f t="shared" si="531"/>
        <v>661.10817752831849</v>
      </c>
      <c r="S254" s="145">
        <f t="shared" si="531"/>
        <v>859.99372637627744</v>
      </c>
      <c r="T254" s="146">
        <f t="shared" si="531"/>
        <v>1446.0770181489181</v>
      </c>
      <c r="U254" s="244"/>
      <c r="V254" s="252" t="s">
        <v>106</v>
      </c>
      <c r="W254" s="144">
        <f t="shared" ref="W254:AA254" si="532">IF(W206&gt;25,W206,"&lt; 25")</f>
        <v>170.32454604882753</v>
      </c>
      <c r="X254" s="145">
        <f t="shared" si="532"/>
        <v>403.41219986668847</v>
      </c>
      <c r="Y254" s="145">
        <f t="shared" si="532"/>
        <v>990.94689057536777</v>
      </c>
      <c r="Z254" s="145">
        <f t="shared" si="532"/>
        <v>1392.958993711836</v>
      </c>
      <c r="AA254" s="146">
        <f t="shared" si="532"/>
        <v>2530.5864250961954</v>
      </c>
    </row>
    <row r="255" spans="1:27" ht="18.75" x14ac:dyDescent="0.3">
      <c r="A255" s="253" t="s">
        <v>128</v>
      </c>
      <c r="B255" s="205">
        <f t="shared" ref="B255:AA255" si="533">B179</f>
        <v>638</v>
      </c>
      <c r="C255" s="206">
        <f t="shared" si="533"/>
        <v>790</v>
      </c>
      <c r="D255" s="206">
        <f t="shared" si="533"/>
        <v>1019</v>
      </c>
      <c r="E255" s="206">
        <f t="shared" si="533"/>
        <v>1124</v>
      </c>
      <c r="F255" s="207">
        <f t="shared" si="533"/>
        <v>1318</v>
      </c>
      <c r="G255" s="246"/>
      <c r="H255" s="253" t="s">
        <v>128</v>
      </c>
      <c r="I255" s="205">
        <f t="shared" si="533"/>
        <v>702</v>
      </c>
      <c r="J255" s="206">
        <f t="shared" si="533"/>
        <v>932</v>
      </c>
      <c r="K255" s="206">
        <f t="shared" si="533"/>
        <v>1234</v>
      </c>
      <c r="L255" s="206">
        <f t="shared" si="533"/>
        <v>1340</v>
      </c>
      <c r="M255" s="207">
        <f t="shared" si="533"/>
        <v>1607</v>
      </c>
      <c r="N255" s="246"/>
      <c r="O255" s="253" t="s">
        <v>128</v>
      </c>
      <c r="P255" s="205">
        <f t="shared" si="533"/>
        <v>776</v>
      </c>
      <c r="Q255" s="206">
        <f t="shared" si="533"/>
        <v>1148</v>
      </c>
      <c r="R255" s="206">
        <f t="shared" si="533"/>
        <v>1376</v>
      </c>
      <c r="S255" s="206">
        <f t="shared" si="533"/>
        <v>1599</v>
      </c>
      <c r="T255" s="207">
        <f t="shared" si="533"/>
        <v>1878</v>
      </c>
      <c r="U255" s="246"/>
      <c r="V255" s="253" t="s">
        <v>128</v>
      </c>
      <c r="W255" s="205">
        <f t="shared" si="533"/>
        <v>801</v>
      </c>
      <c r="X255" s="206">
        <f t="shared" si="533"/>
        <v>1308</v>
      </c>
      <c r="Y255" s="206">
        <f t="shared" si="533"/>
        <v>1734</v>
      </c>
      <c r="Z255" s="206">
        <f t="shared" si="533"/>
        <v>2108</v>
      </c>
      <c r="AA255" s="207">
        <f t="shared" si="533"/>
        <v>2598</v>
      </c>
    </row>
    <row r="256" spans="1:27" ht="18.75" x14ac:dyDescent="0.3">
      <c r="A256" s="250" t="s">
        <v>106</v>
      </c>
      <c r="B256" s="199">
        <f>IF(B207&gt;25,B207,"&lt; 25")</f>
        <v>62.80382831572048</v>
      </c>
      <c r="C256" s="200">
        <f t="shared" ref="C256:F256" si="534">IF(C207&gt;25,C207,"&lt; 25")</f>
        <v>91.87047539737479</v>
      </c>
      <c r="D256" s="200">
        <f t="shared" si="534"/>
        <v>1212.027857294044</v>
      </c>
      <c r="E256" s="200">
        <f t="shared" si="534"/>
        <v>1441.9318998445565</v>
      </c>
      <c r="F256" s="201">
        <f t="shared" si="534"/>
        <v>449.09008235571577</v>
      </c>
      <c r="G256" s="244"/>
      <c r="H256" s="250" t="s">
        <v>106</v>
      </c>
      <c r="I256" s="199">
        <f t="shared" ref="I256:M256" si="535">IF(I207&gt;25,I207,"&lt; 25")</f>
        <v>74.453115949024308</v>
      </c>
      <c r="J256" s="200">
        <f t="shared" si="535"/>
        <v>123.29792216615427</v>
      </c>
      <c r="K256" s="200">
        <f t="shared" si="535"/>
        <v>1701.2109901164015</v>
      </c>
      <c r="L256" s="200">
        <f t="shared" si="535"/>
        <v>1968.533828550831</v>
      </c>
      <c r="M256" s="201">
        <f t="shared" si="535"/>
        <v>636.0137051207962</v>
      </c>
      <c r="N256" s="244"/>
      <c r="O256" s="250" t="s">
        <v>106</v>
      </c>
      <c r="P256" s="199">
        <f t="shared" ref="P256:T256" si="536">IF(P207&gt;25,P207,"&lt; 25")</f>
        <v>177.22211835893344</v>
      </c>
      <c r="Q256" s="200">
        <f t="shared" si="536"/>
        <v>352.42064444957924</v>
      </c>
      <c r="R256" s="200">
        <f t="shared" si="536"/>
        <v>710.07189598472814</v>
      </c>
      <c r="S256" s="200">
        <f t="shared" si="536"/>
        <v>921.0536195543034</v>
      </c>
      <c r="T256" s="201">
        <f t="shared" si="536"/>
        <v>1551.8754532689109</v>
      </c>
      <c r="U256" s="244"/>
      <c r="V256" s="250" t="s">
        <v>106</v>
      </c>
      <c r="W256" s="199">
        <f t="shared" ref="W256:AA256" si="537">IF(W207&gt;25,W207,"&lt; 25")</f>
        <v>187.36563414351477</v>
      </c>
      <c r="X256" s="200">
        <f t="shared" si="537"/>
        <v>443.12625711458395</v>
      </c>
      <c r="Y256" s="200">
        <f t="shared" si="537"/>
        <v>1059.8750243318577</v>
      </c>
      <c r="Z256" s="200">
        <f t="shared" si="537"/>
        <v>1486.520669045867</v>
      </c>
      <c r="AA256" s="201">
        <f t="shared" si="537"/>
        <v>2706.6845697746598</v>
      </c>
    </row>
    <row r="257" spans="1:27" ht="18.75" x14ac:dyDescent="0.3">
      <c r="A257" s="251" t="s">
        <v>108</v>
      </c>
      <c r="B257" s="141">
        <f t="shared" ref="B257:AA257" si="538">B180</f>
        <v>662</v>
      </c>
      <c r="C257" s="142">
        <f t="shared" si="538"/>
        <v>820</v>
      </c>
      <c r="D257" s="142">
        <f t="shared" si="538"/>
        <v>1058</v>
      </c>
      <c r="E257" s="142">
        <f t="shared" si="538"/>
        <v>1166</v>
      </c>
      <c r="F257" s="143">
        <f t="shared" si="538"/>
        <v>1367</v>
      </c>
      <c r="G257" s="246"/>
      <c r="H257" s="251" t="s">
        <v>108</v>
      </c>
      <c r="I257" s="141">
        <f t="shared" si="538"/>
        <v>728</v>
      </c>
      <c r="J257" s="142">
        <f t="shared" si="538"/>
        <v>967</v>
      </c>
      <c r="K257" s="142">
        <f t="shared" si="538"/>
        <v>1280</v>
      </c>
      <c r="L257" s="142">
        <f t="shared" si="538"/>
        <v>1390</v>
      </c>
      <c r="M257" s="143">
        <f t="shared" si="538"/>
        <v>1667</v>
      </c>
      <c r="N257" s="246"/>
      <c r="O257" s="251" t="s">
        <v>108</v>
      </c>
      <c r="P257" s="141">
        <f t="shared" si="538"/>
        <v>805</v>
      </c>
      <c r="Q257" s="142">
        <f t="shared" si="538"/>
        <v>1191</v>
      </c>
      <c r="R257" s="142">
        <f t="shared" si="538"/>
        <v>1427</v>
      </c>
      <c r="S257" s="142">
        <f t="shared" si="538"/>
        <v>1659</v>
      </c>
      <c r="T257" s="143">
        <f t="shared" si="538"/>
        <v>1949</v>
      </c>
      <c r="U257" s="246"/>
      <c r="V257" s="251" t="s">
        <v>108</v>
      </c>
      <c r="W257" s="141">
        <f t="shared" si="538"/>
        <v>831</v>
      </c>
      <c r="X257" s="142">
        <f t="shared" si="538"/>
        <v>1357</v>
      </c>
      <c r="Y257" s="142">
        <f t="shared" si="538"/>
        <v>1800</v>
      </c>
      <c r="Z257" s="142">
        <f t="shared" si="538"/>
        <v>2187</v>
      </c>
      <c r="AA257" s="143">
        <f t="shared" si="538"/>
        <v>2695</v>
      </c>
    </row>
    <row r="258" spans="1:27" ht="18.75" x14ac:dyDescent="0.3">
      <c r="A258" s="254" t="s">
        <v>106</v>
      </c>
      <c r="B258" s="138">
        <f>IF(B208&gt;25,B208,"&lt; 25")</f>
        <v>69.418016835950382</v>
      </c>
      <c r="C258" s="139">
        <f t="shared" ref="C258:F258" si="539">IF(C208&gt;25,C208,"&lt; 25")</f>
        <v>101.58759586163845</v>
      </c>
      <c r="D258" s="139">
        <f t="shared" si="539"/>
        <v>1354.7415525230224</v>
      </c>
      <c r="E258" s="139">
        <f t="shared" si="539"/>
        <v>1609.4548067992032</v>
      </c>
      <c r="F258" s="140">
        <f t="shared" si="539"/>
        <v>490.93291879495683</v>
      </c>
      <c r="G258" s="244"/>
      <c r="H258" s="254" t="s">
        <v>106</v>
      </c>
      <c r="I258" s="138">
        <f t="shared" ref="I258:M258" si="540">IF(I208&gt;25,I208,"&lt; 25")</f>
        <v>82.204873048827537</v>
      </c>
      <c r="J258" s="139">
        <f t="shared" si="540"/>
        <v>136.21957989731823</v>
      </c>
      <c r="K258" s="139">
        <f t="shared" si="540"/>
        <v>1898.8264683493669</v>
      </c>
      <c r="L258" s="139">
        <f t="shared" si="540"/>
        <v>2197.6035051520985</v>
      </c>
      <c r="M258" s="140">
        <f t="shared" si="540"/>
        <v>695.04470248240636</v>
      </c>
      <c r="N258" s="244"/>
      <c r="O258" s="254" t="s">
        <v>106</v>
      </c>
      <c r="P258" s="138">
        <f t="shared" ref="P258:T258" si="541">IF(P208&gt;25,P208,"&lt; 25")</f>
        <v>194.10695964165942</v>
      </c>
      <c r="Q258" s="139">
        <f t="shared" si="541"/>
        <v>385.59834890891017</v>
      </c>
      <c r="R258" s="139">
        <f t="shared" si="541"/>
        <v>751.87439200192887</v>
      </c>
      <c r="S258" s="139">
        <f t="shared" si="541"/>
        <v>973.48058959111665</v>
      </c>
      <c r="T258" s="140">
        <f t="shared" si="541"/>
        <v>1650.8857157800501</v>
      </c>
      <c r="U258" s="244"/>
      <c r="V258" s="254" t="s">
        <v>106</v>
      </c>
      <c r="W258" s="138">
        <f t="shared" ref="W258:AA258" si="542">IF(W208&gt;25,W208,"&lt; 25")</f>
        <v>205.2257540106707</v>
      </c>
      <c r="X258" s="139">
        <f t="shared" si="542"/>
        <v>484.65718225639154</v>
      </c>
      <c r="Y258" s="139">
        <f t="shared" si="542"/>
        <v>1119.627738773253</v>
      </c>
      <c r="Z258" s="139">
        <f t="shared" si="542"/>
        <v>1563.505547557909</v>
      </c>
      <c r="AA258" s="140">
        <f t="shared" si="542"/>
        <v>2864.4621650693302</v>
      </c>
    </row>
    <row r="259" spans="1:27" ht="18.75" x14ac:dyDescent="0.3">
      <c r="A259" s="249" t="s">
        <v>129</v>
      </c>
      <c r="B259" s="196">
        <f t="shared" ref="B259:AA259" si="543">B181</f>
        <v>710</v>
      </c>
      <c r="C259" s="197">
        <f t="shared" si="543"/>
        <v>879</v>
      </c>
      <c r="D259" s="197">
        <f t="shared" si="543"/>
        <v>1134</v>
      </c>
      <c r="E259" s="197">
        <f t="shared" si="543"/>
        <v>1250</v>
      </c>
      <c r="F259" s="198">
        <f t="shared" si="543"/>
        <v>1466</v>
      </c>
      <c r="G259" s="246"/>
      <c r="H259" s="249" t="s">
        <v>129</v>
      </c>
      <c r="I259" s="196">
        <f t="shared" si="543"/>
        <v>781</v>
      </c>
      <c r="J259" s="197">
        <f t="shared" si="543"/>
        <v>1038</v>
      </c>
      <c r="K259" s="197">
        <f t="shared" si="543"/>
        <v>1373</v>
      </c>
      <c r="L259" s="197">
        <f t="shared" si="543"/>
        <v>1491</v>
      </c>
      <c r="M259" s="198">
        <f t="shared" si="543"/>
        <v>1788</v>
      </c>
      <c r="N259" s="246"/>
      <c r="O259" s="249" t="s">
        <v>129</v>
      </c>
      <c r="P259" s="196">
        <f t="shared" si="543"/>
        <v>864</v>
      </c>
      <c r="Q259" s="197">
        <f t="shared" si="543"/>
        <v>1278</v>
      </c>
      <c r="R259" s="197">
        <f t="shared" si="543"/>
        <v>1531</v>
      </c>
      <c r="S259" s="197">
        <f t="shared" si="543"/>
        <v>1779</v>
      </c>
      <c r="T259" s="198">
        <f t="shared" si="543"/>
        <v>2090</v>
      </c>
      <c r="U259" s="246"/>
      <c r="V259" s="249" t="s">
        <v>129</v>
      </c>
      <c r="W259" s="196">
        <f t="shared" si="543"/>
        <v>891</v>
      </c>
      <c r="X259" s="197">
        <f t="shared" si="543"/>
        <v>1456</v>
      </c>
      <c r="Y259" s="197">
        <f t="shared" si="543"/>
        <v>1930</v>
      </c>
      <c r="Z259" s="197">
        <f t="shared" si="543"/>
        <v>2345</v>
      </c>
      <c r="AA259" s="198">
        <f t="shared" si="543"/>
        <v>2891</v>
      </c>
    </row>
    <row r="260" spans="1:27" ht="18.75" x14ac:dyDescent="0.3">
      <c r="A260" s="255" t="s">
        <v>106</v>
      </c>
      <c r="B260" s="202">
        <f>IF(B209&gt;25,B209,"&lt; 25")</f>
        <v>83.866495789783642</v>
      </c>
      <c r="C260" s="203">
        <f t="shared" ref="C260:F260" si="544">IF(C209&gt;25,C209,"&lt; 25")</f>
        <v>122.56931816280323</v>
      </c>
      <c r="D260" s="203">
        <f t="shared" si="544"/>
        <v>1677.6077868480766</v>
      </c>
      <c r="E260" s="203">
        <f t="shared" si="544"/>
        <v>1994.4937138829077</v>
      </c>
      <c r="F260" s="204">
        <f t="shared" si="544"/>
        <v>580.59215038011519</v>
      </c>
      <c r="G260" s="244"/>
      <c r="H260" s="255" t="s">
        <v>106</v>
      </c>
      <c r="I260" s="202">
        <f t="shared" ref="I260:M260" si="545">IF(I209&gt;25,I209,"&lt; 25")</f>
        <v>99.345515085510129</v>
      </c>
      <c r="J260" s="203">
        <f t="shared" si="545"/>
        <v>164.70428625946744</v>
      </c>
      <c r="K260" s="203">
        <f t="shared" si="545"/>
        <v>2356.3802475021225</v>
      </c>
      <c r="L260" s="203">
        <f t="shared" si="545"/>
        <v>2728.0864597344748</v>
      </c>
      <c r="M260" s="204">
        <f t="shared" si="545"/>
        <v>821.21915988082776</v>
      </c>
      <c r="N260" s="244"/>
      <c r="O260" s="255" t="s">
        <v>106</v>
      </c>
      <c r="P260" s="202">
        <f t="shared" ref="P260:T260" si="546">IF(P209&gt;25,P209,"&lt; 25")</f>
        <v>230.6162725797445</v>
      </c>
      <c r="Q260" s="203">
        <f t="shared" si="546"/>
        <v>456.8645173305909</v>
      </c>
      <c r="R260" s="203">
        <f t="shared" si="546"/>
        <v>812.85592303365138</v>
      </c>
      <c r="S260" s="203">
        <f t="shared" si="546"/>
        <v>1045.3275197397611</v>
      </c>
      <c r="T260" s="204">
        <f t="shared" si="546"/>
        <v>1814.4497118167071</v>
      </c>
      <c r="U260" s="244"/>
      <c r="V260" s="255" t="s">
        <v>106</v>
      </c>
      <c r="W260" s="202">
        <f t="shared" ref="W260:AA260" si="547">IF(W209&gt;25,W209,"&lt; 25")</f>
        <v>243.34765592372804</v>
      </c>
      <c r="X260" s="203">
        <f t="shared" si="547"/>
        <v>573.69382599100129</v>
      </c>
      <c r="Y260" s="203">
        <f t="shared" si="547"/>
        <v>1198.20494762833</v>
      </c>
      <c r="Z260" s="203">
        <f t="shared" si="547"/>
        <v>1660.5333928770885</v>
      </c>
      <c r="AA260" s="204">
        <f t="shared" si="547"/>
        <v>3119.8020443488131</v>
      </c>
    </row>
    <row r="261" spans="1:27" ht="18.75" x14ac:dyDescent="0.3">
      <c r="A261" s="256" t="s">
        <v>130</v>
      </c>
      <c r="B261" s="135">
        <f t="shared" ref="B261:AA261" si="548">B182</f>
        <v>758</v>
      </c>
      <c r="C261" s="136">
        <f t="shared" si="548"/>
        <v>938</v>
      </c>
      <c r="D261" s="136">
        <f t="shared" si="548"/>
        <v>1211</v>
      </c>
      <c r="E261" s="136">
        <f t="shared" si="548"/>
        <v>1335</v>
      </c>
      <c r="F261" s="137">
        <f t="shared" si="548"/>
        <v>1565</v>
      </c>
      <c r="G261" s="257"/>
      <c r="H261" s="256" t="s">
        <v>130</v>
      </c>
      <c r="I261" s="135">
        <f t="shared" si="548"/>
        <v>834</v>
      </c>
      <c r="J261" s="136">
        <f t="shared" si="548"/>
        <v>1108</v>
      </c>
      <c r="K261" s="136">
        <f t="shared" si="548"/>
        <v>1466</v>
      </c>
      <c r="L261" s="136">
        <f t="shared" si="548"/>
        <v>1591</v>
      </c>
      <c r="M261" s="137">
        <f t="shared" si="548"/>
        <v>1909</v>
      </c>
      <c r="N261" s="257"/>
      <c r="O261" s="256" t="s">
        <v>130</v>
      </c>
      <c r="P261" s="135">
        <f t="shared" si="548"/>
        <v>922</v>
      </c>
      <c r="Q261" s="136">
        <f t="shared" si="548"/>
        <v>1364</v>
      </c>
      <c r="R261" s="136">
        <f t="shared" si="548"/>
        <v>1634</v>
      </c>
      <c r="S261" s="136">
        <f t="shared" si="548"/>
        <v>1899</v>
      </c>
      <c r="T261" s="137">
        <f t="shared" si="548"/>
        <v>2231</v>
      </c>
      <c r="U261" s="257"/>
      <c r="V261" s="256" t="s">
        <v>130</v>
      </c>
      <c r="W261" s="135">
        <f t="shared" si="548"/>
        <v>951</v>
      </c>
      <c r="X261" s="136">
        <f t="shared" si="548"/>
        <v>1554</v>
      </c>
      <c r="Y261" s="136">
        <f t="shared" si="548"/>
        <v>2060</v>
      </c>
      <c r="Z261" s="136">
        <f t="shared" si="548"/>
        <v>2504</v>
      </c>
      <c r="AA261" s="137">
        <f t="shared" si="548"/>
        <v>3086</v>
      </c>
    </row>
    <row r="262" spans="1:27" ht="18.75" x14ac:dyDescent="0.3">
      <c r="A262" s="254" t="s">
        <v>106</v>
      </c>
      <c r="B262" s="138">
        <f>IF(B210&gt;25,B210,"&lt; 25")</f>
        <v>99.986082829364108</v>
      </c>
      <c r="C262" s="139">
        <f t="shared" ref="C262:F262" si="549">IF(C210&gt;25,C210,"&lt; 25")</f>
        <v>145.95163366286747</v>
      </c>
      <c r="D262" s="139">
        <f t="shared" si="549"/>
        <v>2069.247049023134</v>
      </c>
      <c r="E262" s="139">
        <f t="shared" si="549"/>
        <v>2461.8389417588937</v>
      </c>
      <c r="F262" s="140">
        <f t="shared" si="549"/>
        <v>677.10766189837489</v>
      </c>
      <c r="G262" s="244"/>
      <c r="H262" s="254" t="s">
        <v>106</v>
      </c>
      <c r="I262" s="138">
        <f t="shared" ref="I262:M262" si="550">IF(I210&gt;25,I210,"&lt; 25")</f>
        <v>118.46946123584124</v>
      </c>
      <c r="J262" s="139">
        <f t="shared" si="550"/>
        <v>196.16628068067595</v>
      </c>
      <c r="K262" s="139">
        <f t="shared" si="550"/>
        <v>2908.7419602701771</v>
      </c>
      <c r="L262" s="139">
        <f t="shared" si="550"/>
        <v>3365.3702647228952</v>
      </c>
      <c r="M262" s="140">
        <f t="shared" si="550"/>
        <v>956.81400713994833</v>
      </c>
      <c r="N262" s="244"/>
      <c r="O262" s="254" t="s">
        <v>106</v>
      </c>
      <c r="P262" s="138">
        <f t="shared" ref="P262:T262" si="551">IF(P210&gt;25,P210,"&lt; 25")</f>
        <v>269.63411034016895</v>
      </c>
      <c r="Q262" s="139">
        <f t="shared" si="551"/>
        <v>533.04546841463093</v>
      </c>
      <c r="R262" s="139">
        <f t="shared" si="551"/>
        <v>833.86114498563734</v>
      </c>
      <c r="S262" s="139">
        <f t="shared" si="551"/>
        <v>1065.3266596787332</v>
      </c>
      <c r="T262" s="140">
        <f t="shared" si="551"/>
        <v>1922.3942703427795</v>
      </c>
      <c r="U262" s="244"/>
      <c r="V262" s="254" t="s">
        <v>106</v>
      </c>
      <c r="W262" s="138">
        <f t="shared" ref="W262:AA262" si="552">IF(W210&gt;25,W210,"&lt; 25")</f>
        <v>284.56443836434772</v>
      </c>
      <c r="X262" s="139">
        <f t="shared" si="552"/>
        <v>668.84693610685997</v>
      </c>
      <c r="Y262" s="139">
        <f t="shared" si="552"/>
        <v>1216.43116174785</v>
      </c>
      <c r="Z262" s="139">
        <f t="shared" si="552"/>
        <v>1672.0543802589375</v>
      </c>
      <c r="AA262" s="140">
        <f t="shared" si="552"/>
        <v>3269.7757603509144</v>
      </c>
    </row>
    <row r="263" spans="1:27" ht="18.75" x14ac:dyDescent="0.3">
      <c r="A263" s="249" t="s">
        <v>131</v>
      </c>
      <c r="B263" s="196">
        <f t="shared" ref="B263:AA263" si="553">B183</f>
        <v>806</v>
      </c>
      <c r="C263" s="197">
        <f t="shared" si="553"/>
        <v>998</v>
      </c>
      <c r="D263" s="197">
        <f t="shared" si="553"/>
        <v>1288</v>
      </c>
      <c r="E263" s="197">
        <f t="shared" si="553"/>
        <v>1419</v>
      </c>
      <c r="F263" s="198">
        <f t="shared" si="553"/>
        <v>1665</v>
      </c>
      <c r="G263" s="246"/>
      <c r="H263" s="249" t="s">
        <v>131</v>
      </c>
      <c r="I263" s="196">
        <f t="shared" si="553"/>
        <v>886</v>
      </c>
      <c r="J263" s="197">
        <f t="shared" si="553"/>
        <v>1178</v>
      </c>
      <c r="K263" s="197">
        <f t="shared" si="553"/>
        <v>1558</v>
      </c>
      <c r="L263" s="197">
        <f t="shared" si="553"/>
        <v>1692</v>
      </c>
      <c r="M263" s="198">
        <f t="shared" si="553"/>
        <v>2030</v>
      </c>
      <c r="N263" s="246"/>
      <c r="O263" s="249" t="s">
        <v>131</v>
      </c>
      <c r="P263" s="196">
        <f t="shared" si="553"/>
        <v>981</v>
      </c>
      <c r="Q263" s="197">
        <f t="shared" si="553"/>
        <v>1450</v>
      </c>
      <c r="R263" s="197">
        <f t="shared" si="553"/>
        <v>1738</v>
      </c>
      <c r="S263" s="197">
        <f t="shared" si="553"/>
        <v>2019</v>
      </c>
      <c r="T263" s="198">
        <f t="shared" si="553"/>
        <v>2373</v>
      </c>
      <c r="U263" s="246"/>
      <c r="V263" s="249" t="s">
        <v>131</v>
      </c>
      <c r="W263" s="196">
        <f t="shared" si="553"/>
        <v>1011</v>
      </c>
      <c r="X263" s="197">
        <f t="shared" si="553"/>
        <v>1653</v>
      </c>
      <c r="Y263" s="197">
        <f t="shared" si="553"/>
        <v>2191</v>
      </c>
      <c r="Z263" s="197">
        <f t="shared" si="553"/>
        <v>2662</v>
      </c>
      <c r="AA263" s="198">
        <f t="shared" si="553"/>
        <v>3281</v>
      </c>
    </row>
    <row r="264" spans="1:27" ht="18.75" x14ac:dyDescent="0.3">
      <c r="A264" s="255" t="s">
        <v>106</v>
      </c>
      <c r="B264" s="202">
        <f>IF(B211&gt;25,B211,"&lt; 25")</f>
        <v>117.82517916965993</v>
      </c>
      <c r="C264" s="203">
        <f t="shared" ref="C264:F264" si="554">IF(C211&gt;25,C211,"&lt; 25")</f>
        <v>172.10676275098464</v>
      </c>
      <c r="D264" s="203">
        <f t="shared" si="554"/>
        <v>2542.7138734664663</v>
      </c>
      <c r="E264" s="203">
        <f t="shared" si="554"/>
        <v>3023.8277142198162</v>
      </c>
      <c r="F264" s="204">
        <f t="shared" si="554"/>
        <v>780.87890865561792</v>
      </c>
      <c r="G264" s="244"/>
      <c r="H264" s="255" t="s">
        <v>106</v>
      </c>
      <c r="I264" s="202">
        <f t="shared" ref="I264:M264" si="555">IF(I211&gt;25,I211,"&lt; 25")</f>
        <v>139.35445724183009</v>
      </c>
      <c r="J264" s="203">
        <f t="shared" si="555"/>
        <v>230.9436425237958</v>
      </c>
      <c r="K264" s="203">
        <f t="shared" si="555"/>
        <v>3574.0954514645823</v>
      </c>
      <c r="L264" s="203">
        <f t="shared" si="555"/>
        <v>4142.6034685748418</v>
      </c>
      <c r="M264" s="204">
        <f t="shared" si="555"/>
        <v>1101.2101197425952</v>
      </c>
      <c r="N264" s="244"/>
      <c r="O264" s="255" t="s">
        <v>106</v>
      </c>
      <c r="P264" s="202">
        <f t="shared" ref="P264:T264" si="556">IF(P211&gt;25,P211,"&lt; 25")</f>
        <v>311.99693263911405</v>
      </c>
      <c r="Q264" s="203">
        <f t="shared" si="556"/>
        <v>614.39703214527492</v>
      </c>
      <c r="R264" s="203">
        <f t="shared" si="556"/>
        <v>813.8613516398342</v>
      </c>
      <c r="S264" s="203">
        <f t="shared" si="556"/>
        <v>1031.0269713859032</v>
      </c>
      <c r="T264" s="204">
        <f t="shared" si="556"/>
        <v>1966.9558802674298</v>
      </c>
      <c r="U264" s="244"/>
      <c r="V264" s="255" t="s">
        <v>106</v>
      </c>
      <c r="W264" s="202">
        <f t="shared" ref="W264:AA264" si="557">IF(W211&gt;25,W211,"&lt; 25")</f>
        <v>328.72891706464901</v>
      </c>
      <c r="X264" s="203">
        <f t="shared" si="557"/>
        <v>771.14452327755316</v>
      </c>
      <c r="Y264" s="203">
        <f t="shared" si="557"/>
        <v>1173.0207516889591</v>
      </c>
      <c r="Z264" s="203">
        <f t="shared" si="557"/>
        <v>1595.0241315760993</v>
      </c>
      <c r="AA264" s="204">
        <f t="shared" si="557"/>
        <v>3303.5560165784032</v>
      </c>
    </row>
    <row r="265" spans="1:27" ht="21" customHeight="1" x14ac:dyDescent="0.25">
      <c r="N265" s="214"/>
    </row>
    <row r="266" spans="1:27" ht="21" customHeight="1" x14ac:dyDescent="0.25"/>
    <row r="267" spans="1:27" ht="21" hidden="1" customHeight="1" x14ac:dyDescent="0.25"/>
    <row r="268" spans="1:27" ht="21" hidden="1" customHeight="1" x14ac:dyDescent="0.25">
      <c r="A268" t="s">
        <v>152</v>
      </c>
    </row>
    <row r="269" spans="1:27" ht="21" hidden="1" customHeight="1" x14ac:dyDescent="0.3">
      <c r="A269" t="s">
        <v>53</v>
      </c>
      <c r="C269" s="6"/>
      <c r="D269" s="70"/>
      <c r="E269" s="8"/>
      <c r="F269" s="6"/>
      <c r="G269" s="7"/>
      <c r="H269" t="s">
        <v>54</v>
      </c>
      <c r="O269" t="s">
        <v>55</v>
      </c>
      <c r="V269" t="s">
        <v>56</v>
      </c>
    </row>
    <row r="270" spans="1:27" ht="21" hidden="1" customHeight="1" x14ac:dyDescent="0.25">
      <c r="A270" s="81" t="s">
        <v>58</v>
      </c>
      <c r="B270" s="72"/>
      <c r="C270" s="73"/>
      <c r="D270" s="73" t="s">
        <v>60</v>
      </c>
      <c r="E270" s="73"/>
      <c r="F270" s="43"/>
      <c r="H270" s="81" t="s">
        <v>58</v>
      </c>
      <c r="I270" s="73"/>
      <c r="J270" s="73"/>
      <c r="K270" s="73" t="s">
        <v>60</v>
      </c>
      <c r="L270" s="73"/>
      <c r="M270" s="43"/>
      <c r="N270" s="57"/>
      <c r="O270" s="81" t="s">
        <v>58</v>
      </c>
      <c r="P270" s="73"/>
      <c r="Q270" s="73"/>
      <c r="R270" s="73" t="s">
        <v>60</v>
      </c>
      <c r="S270" s="73"/>
      <c r="T270" s="43"/>
      <c r="U270" s="57"/>
      <c r="V270" s="81" t="s">
        <v>58</v>
      </c>
      <c r="W270" s="73"/>
      <c r="X270" s="73"/>
      <c r="Y270" s="73" t="s">
        <v>60</v>
      </c>
      <c r="Z270" s="73"/>
      <c r="AA270" s="43"/>
    </row>
    <row r="271" spans="1:27" ht="21" hidden="1" customHeight="1" x14ac:dyDescent="0.35">
      <c r="A271" s="82" t="s">
        <v>61</v>
      </c>
      <c r="B271" s="80">
        <v>200</v>
      </c>
      <c r="C271" s="78">
        <v>250</v>
      </c>
      <c r="D271" s="78">
        <v>300</v>
      </c>
      <c r="E271" s="78">
        <v>340</v>
      </c>
      <c r="F271" s="79">
        <v>420</v>
      </c>
      <c r="G271" s="71"/>
      <c r="H271" s="82" t="s">
        <v>61</v>
      </c>
      <c r="I271" s="78">
        <v>200</v>
      </c>
      <c r="J271" s="78">
        <v>250</v>
      </c>
      <c r="K271" s="78">
        <v>300</v>
      </c>
      <c r="L271" s="78">
        <v>340</v>
      </c>
      <c r="M271" s="79">
        <v>420</v>
      </c>
      <c r="O271" s="82" t="s">
        <v>61</v>
      </c>
      <c r="P271" s="78">
        <v>200</v>
      </c>
      <c r="Q271" s="78">
        <v>250</v>
      </c>
      <c r="R271" s="78">
        <v>300</v>
      </c>
      <c r="S271" s="78">
        <v>340</v>
      </c>
      <c r="T271" s="79">
        <v>420</v>
      </c>
      <c r="U271" s="57"/>
      <c r="V271" s="82" t="s">
        <v>61</v>
      </c>
      <c r="W271" s="78">
        <v>200</v>
      </c>
      <c r="X271" s="78">
        <v>250</v>
      </c>
      <c r="Y271" s="78">
        <v>300</v>
      </c>
      <c r="Z271" s="78">
        <v>340</v>
      </c>
      <c r="AA271" s="79">
        <v>420</v>
      </c>
    </row>
    <row r="272" spans="1:27" ht="21" hidden="1" customHeight="1" x14ac:dyDescent="0.35">
      <c r="A272" s="81">
        <v>700</v>
      </c>
      <c r="B272" s="122">
        <f>B161*3600/((-0.0035*(($I$4+$I$5)/2)^2-0.0624*($I$4+$I$5)/2+1000.7)*4.186*($I$4-$I$5))</f>
        <v>9.6612326536629816</v>
      </c>
      <c r="C272" s="117">
        <f t="shared" ref="C272:F272" si="558">C161*3600/((-0.0035*(($I$4+$I$5)/2)^2-0.0624*($I$4+$I$5)/2+1000.7)*4.186*($I$4-$I$5))</f>
        <v>12.03262612319844</v>
      </c>
      <c r="D272" s="117">
        <f t="shared" si="558"/>
        <v>15.45797224586077</v>
      </c>
      <c r="E272" s="117">
        <f t="shared" si="558"/>
        <v>17.038901225551076</v>
      </c>
      <c r="F272" s="118">
        <f t="shared" si="558"/>
        <v>20.025100409410545</v>
      </c>
      <c r="G272" s="71"/>
      <c r="H272" s="81">
        <v>700</v>
      </c>
      <c r="I272" s="122">
        <f t="shared" ref="I272:M272" si="559">I161*3600/((-0.0035*(($I$4+$I$5)/2)^2-0.0624*($I$4+$I$5)/2+1000.7)*4.186*($I$4-$I$5))</f>
        <v>10.627355919029279</v>
      </c>
      <c r="J272" s="117">
        <f t="shared" si="559"/>
        <v>14.140531429452182</v>
      </c>
      <c r="K272" s="117">
        <f t="shared" si="559"/>
        <v>18.707659593001956</v>
      </c>
      <c r="L272" s="117">
        <f t="shared" si="559"/>
        <v>20.376417960452834</v>
      </c>
      <c r="M272" s="118">
        <f t="shared" si="559"/>
        <v>24.416569797439173</v>
      </c>
      <c r="O272" s="81">
        <v>700</v>
      </c>
      <c r="P272" s="122">
        <f t="shared" ref="P272:T272" si="560">P161*3600/((-0.0035*(($I$4+$I$5)/2)^2-0.0624*($I$4+$I$5)/2+1000.7)*4.186*($I$4-$I$5))</f>
        <v>11.769137959916723</v>
      </c>
      <c r="Q272" s="117">
        <f t="shared" si="560"/>
        <v>17.47804816435394</v>
      </c>
      <c r="R272" s="117">
        <f t="shared" si="560"/>
        <v>20.903394287016269</v>
      </c>
      <c r="S272" s="117">
        <f t="shared" si="560"/>
        <v>24.240911021918027</v>
      </c>
      <c r="T272" s="118">
        <f t="shared" si="560"/>
        <v>28.544551022186081</v>
      </c>
      <c r="V272" s="81">
        <v>700</v>
      </c>
      <c r="W272" s="117">
        <f t="shared" ref="W272:AA272" si="561">W161*3600/((-0.0035*(($I$4+$I$5)/2)^2-0.0624*($I$4+$I$5)/2+1000.7)*4.186*($I$4-$I$5))</f>
        <v>12.120455510959014</v>
      </c>
      <c r="X272" s="117">
        <f t="shared" si="561"/>
        <v>19.849441633889398</v>
      </c>
      <c r="Y272" s="117">
        <f t="shared" si="561"/>
        <v>26.348816328171768</v>
      </c>
      <c r="Z272" s="117">
        <f t="shared" si="561"/>
        <v>31.96989714484841</v>
      </c>
      <c r="AA272" s="118">
        <f t="shared" si="561"/>
        <v>39.435395104497083</v>
      </c>
    </row>
    <row r="273" spans="1:27" ht="21" hidden="1" customHeight="1" x14ac:dyDescent="0.35">
      <c r="A273" s="83">
        <v>800</v>
      </c>
      <c r="B273" s="123">
        <f t="shared" ref="B273:F273" si="562">B162*3600/((-0.0035*(($I$4+$I$5)/2)^2-0.0624*($I$4+$I$5)/2+1000.7)*4.186*($I$4-$I$5))</f>
        <v>11.769137959916723</v>
      </c>
      <c r="C273" s="116">
        <f t="shared" si="562"/>
        <v>14.579678368255045</v>
      </c>
      <c r="D273" s="116">
        <f t="shared" si="562"/>
        <v>18.883318368523099</v>
      </c>
      <c r="E273" s="116">
        <f t="shared" si="562"/>
        <v>20.815564899255698</v>
      </c>
      <c r="F273" s="119">
        <f t="shared" si="562"/>
        <v>24.328740409678598</v>
      </c>
      <c r="G273" s="71"/>
      <c r="H273" s="83">
        <v>800</v>
      </c>
      <c r="I273" s="123">
        <f t="shared" ref="I273:M273" si="563">I162*3600/((-0.0035*(($I$4+$I$5)/2)^2-0.0624*($I$4+$I$5)/2+1000.7)*4.186*($I$4-$I$5))</f>
        <v>12.99874938856474</v>
      </c>
      <c r="J273" s="116">
        <f t="shared" si="563"/>
        <v>17.214560001072222</v>
      </c>
      <c r="K273" s="116">
        <f t="shared" si="563"/>
        <v>22.835640817748864</v>
      </c>
      <c r="L273" s="116">
        <f t="shared" si="563"/>
        <v>24.767887348481462</v>
      </c>
      <c r="M273" s="119">
        <f t="shared" si="563"/>
        <v>29.686333063073526</v>
      </c>
      <c r="O273" s="83">
        <v>800</v>
      </c>
      <c r="P273" s="123">
        <f t="shared" ref="P273:T273" si="564">P162*3600/((-0.0035*(($I$4+$I$5)/2)^2-0.0624*($I$4+$I$5)/2+1000.7)*4.186*($I$4-$I$5))</f>
        <v>14.316190204973328</v>
      </c>
      <c r="Q273" s="116">
        <f t="shared" si="564"/>
        <v>21.254711838058558</v>
      </c>
      <c r="R273" s="116">
        <f t="shared" si="564"/>
        <v>25.470522450566044</v>
      </c>
      <c r="S273" s="116">
        <f t="shared" si="564"/>
        <v>29.598503675312951</v>
      </c>
      <c r="T273" s="119">
        <f t="shared" si="564"/>
        <v>34.692608165426158</v>
      </c>
      <c r="V273" s="83">
        <v>800</v>
      </c>
      <c r="W273" s="116">
        <f t="shared" ref="W273:AA273" si="565">W162*3600/((-0.0035*(($I$4+$I$5)/2)^2-0.0624*($I$4+$I$5)/2+1000.7)*4.186*($I$4-$I$5))</f>
        <v>14.843166531536763</v>
      </c>
      <c r="X273" s="116">
        <f t="shared" si="565"/>
        <v>24.153081634157456</v>
      </c>
      <c r="Y273" s="116">
        <f t="shared" si="565"/>
        <v>32.057726532608982</v>
      </c>
      <c r="Z273" s="116">
        <f t="shared" si="565"/>
        <v>38.996248165694219</v>
      </c>
      <c r="AA273" s="119">
        <f t="shared" si="565"/>
        <v>48.04267510503319</v>
      </c>
    </row>
    <row r="274" spans="1:27" ht="21" hidden="1" customHeight="1" x14ac:dyDescent="0.35">
      <c r="A274" s="83">
        <v>900</v>
      </c>
      <c r="B274" s="123">
        <f t="shared" ref="B274:F274" si="566">B163*3600/((-0.0035*(($I$4+$I$5)/2)^2-0.0624*($I$4+$I$5)/2+1000.7)*4.186*($I$4-$I$5))</f>
        <v>13.877043266170464</v>
      </c>
      <c r="C274" s="116">
        <f t="shared" si="566"/>
        <v>17.214560001072222</v>
      </c>
      <c r="D274" s="116">
        <f t="shared" si="566"/>
        <v>22.220835103424857</v>
      </c>
      <c r="E274" s="116">
        <f t="shared" si="566"/>
        <v>24.504399185199745</v>
      </c>
      <c r="F274" s="119">
        <f t="shared" si="566"/>
        <v>28.720209797707227</v>
      </c>
      <c r="G274" s="71"/>
      <c r="H274" s="83">
        <v>900</v>
      </c>
      <c r="I274" s="123">
        <f t="shared" ref="I274:M274" si="567">I163*3600/((-0.0035*(($I$4+$I$5)/2)^2-0.0624*($I$4+$I$5)/2+1000.7)*4.186*($I$4-$I$5))</f>
        <v>15.282313470339625</v>
      </c>
      <c r="J274" s="116">
        <f t="shared" si="567"/>
        <v>20.288588572692262</v>
      </c>
      <c r="K274" s="116">
        <f t="shared" si="567"/>
        <v>26.875792654735204</v>
      </c>
      <c r="L274" s="116">
        <f t="shared" si="567"/>
        <v>29.159356736510091</v>
      </c>
      <c r="M274" s="119">
        <f t="shared" si="567"/>
        <v>35.043925716468451</v>
      </c>
      <c r="O274" s="83">
        <v>900</v>
      </c>
      <c r="P274" s="123">
        <f t="shared" ref="P274:T274" si="568">P163*3600/((-0.0035*(($I$4+$I$5)/2)^2-0.0624*($I$4+$I$5)/2+1000.7)*4.186*($I$4-$I$5))</f>
        <v>16.951071837790504</v>
      </c>
      <c r="Q274" s="116">
        <f t="shared" si="568"/>
        <v>25.03137551176318</v>
      </c>
      <c r="R274" s="116">
        <f t="shared" si="568"/>
        <v>29.949821226355244</v>
      </c>
      <c r="S274" s="116">
        <f t="shared" si="568"/>
        <v>34.868266940947308</v>
      </c>
      <c r="T274" s="119">
        <f t="shared" si="568"/>
        <v>40.92849469642681</v>
      </c>
      <c r="V274" s="83">
        <v>900</v>
      </c>
      <c r="W274" s="116">
        <f t="shared" ref="W274:AA274" si="569">W163*3600/((-0.0035*(($I$4+$I$5)/2)^2-0.0624*($I$4+$I$5)/2+1000.7)*4.186*($I$4-$I$5))</f>
        <v>17.47804816435394</v>
      </c>
      <c r="X274" s="116">
        <f t="shared" si="569"/>
        <v>28.544551022186081</v>
      </c>
      <c r="Y274" s="116">
        <f t="shared" si="569"/>
        <v>37.766636737046198</v>
      </c>
      <c r="Z274" s="116">
        <f t="shared" si="569"/>
        <v>45.934769798779449</v>
      </c>
      <c r="AA274" s="119">
        <f t="shared" si="569"/>
        <v>56.649955105569298</v>
      </c>
    </row>
    <row r="275" spans="1:27" ht="21" hidden="1" customHeight="1" x14ac:dyDescent="0.35">
      <c r="A275" s="84">
        <v>1000</v>
      </c>
      <c r="B275" s="124">
        <f t="shared" ref="B275:F275" si="570">B164*3600/((-0.0035*(($I$4+$I$5)/2)^2-0.0624*($I$4+$I$5)/2+1000.7)*4.186*($I$4-$I$5))</f>
        <v>15.984948572424205</v>
      </c>
      <c r="C275" s="120">
        <f t="shared" si="570"/>
        <v>19.849441633889398</v>
      </c>
      <c r="D275" s="120">
        <f t="shared" si="570"/>
        <v>25.558351838326615</v>
      </c>
      <c r="E275" s="120">
        <f t="shared" si="570"/>
        <v>28.193233471143792</v>
      </c>
      <c r="F275" s="121">
        <f t="shared" si="570"/>
        <v>33.111679185735852</v>
      </c>
      <c r="G275" s="71"/>
      <c r="H275" s="84">
        <v>1000</v>
      </c>
      <c r="I275" s="124">
        <f t="shared" ref="I275:M275" si="571">I164*3600/((-0.0035*(($I$4+$I$5)/2)^2-0.0624*($I$4+$I$5)/2+1000.7)*4.186*($I$4-$I$5))</f>
        <v>17.565877552114511</v>
      </c>
      <c r="J275" s="120">
        <f t="shared" si="571"/>
        <v>23.362617144312299</v>
      </c>
      <c r="K275" s="120">
        <f t="shared" si="571"/>
        <v>31.003773879482114</v>
      </c>
      <c r="L275" s="120">
        <f t="shared" si="571"/>
        <v>33.638655512299287</v>
      </c>
      <c r="M275" s="121">
        <f t="shared" si="571"/>
        <v>40.313688982102803</v>
      </c>
      <c r="O275" s="84">
        <v>1000</v>
      </c>
      <c r="P275" s="124">
        <f t="shared" ref="P275:T275" si="572">P164*3600/((-0.0035*(($I$4+$I$5)/2)^2-0.0624*($I$4+$I$5)/2+1000.7)*4.186*($I$4-$I$5))</f>
        <v>19.498124082847109</v>
      </c>
      <c r="Q275" s="120">
        <f t="shared" si="572"/>
        <v>28.808039185467798</v>
      </c>
      <c r="R275" s="120">
        <f t="shared" si="572"/>
        <v>34.516949389905015</v>
      </c>
      <c r="S275" s="120">
        <f t="shared" si="572"/>
        <v>40.138030206581661</v>
      </c>
      <c r="T275" s="121">
        <f t="shared" si="572"/>
        <v>47.164381227427462</v>
      </c>
      <c r="V275" s="84">
        <v>1000</v>
      </c>
      <c r="W275" s="120">
        <f t="shared" ref="W275:AA275" si="573">W164*3600/((-0.0035*(($I$4+$I$5)/2)^2-0.0624*($I$4+$I$5)/2+1000.7)*4.186*($I$4-$I$5))</f>
        <v>20.112929797171116</v>
      </c>
      <c r="X275" s="120">
        <f t="shared" si="573"/>
        <v>32.848191022454138</v>
      </c>
      <c r="Y275" s="120">
        <f t="shared" si="573"/>
        <v>43.563376329243987</v>
      </c>
      <c r="Z275" s="120">
        <f t="shared" si="573"/>
        <v>52.873291431864679</v>
      </c>
      <c r="AA275" s="121">
        <f t="shared" si="573"/>
        <v>65.169405718344834</v>
      </c>
    </row>
    <row r="276" spans="1:27" ht="21" hidden="1" customHeight="1" x14ac:dyDescent="0.35">
      <c r="A276" s="81">
        <v>1100</v>
      </c>
      <c r="B276" s="122">
        <f t="shared" ref="B276:F276" si="574">B165*3600/((-0.0035*(($I$4+$I$5)/2)^2-0.0624*($I$4+$I$5)/2+1000.7)*4.186*($I$4-$I$5))</f>
        <v>18.092853878677946</v>
      </c>
      <c r="C276" s="117">
        <f t="shared" si="574"/>
        <v>22.396493878946004</v>
      </c>
      <c r="D276" s="117">
        <f t="shared" si="574"/>
        <v>28.983697960988945</v>
      </c>
      <c r="E276" s="117">
        <f t="shared" si="574"/>
        <v>31.882067757087839</v>
      </c>
      <c r="F276" s="118">
        <f t="shared" si="574"/>
        <v>37.415319186003913</v>
      </c>
      <c r="G276" s="71"/>
      <c r="H276" s="81">
        <v>1100</v>
      </c>
      <c r="I276" s="122">
        <f t="shared" ref="I276:M276" si="575">I165*3600/((-0.0035*(($I$4+$I$5)/2)^2-0.0624*($I$4+$I$5)/2+1000.7)*4.186*($I$4-$I$5))</f>
        <v>19.93727102164997</v>
      </c>
      <c r="J276" s="117">
        <f t="shared" si="575"/>
        <v>26.43664571593234</v>
      </c>
      <c r="K276" s="117">
        <f t="shared" si="575"/>
        <v>35.043925716468451</v>
      </c>
      <c r="L276" s="117">
        <f t="shared" si="575"/>
        <v>38.03012490032792</v>
      </c>
      <c r="M276" s="118">
        <f t="shared" si="575"/>
        <v>45.671281635497728</v>
      </c>
      <c r="O276" s="81">
        <v>1100</v>
      </c>
      <c r="P276" s="122">
        <f t="shared" ref="P276:T276" si="576">P165*3600/((-0.0035*(($I$4+$I$5)/2)^2-0.0624*($I$4+$I$5)/2+1000.7)*4.186*($I$4-$I$5))</f>
        <v>22.045176327903711</v>
      </c>
      <c r="Q276" s="117">
        <f t="shared" si="576"/>
        <v>32.584702859172417</v>
      </c>
      <c r="R276" s="117">
        <f t="shared" si="576"/>
        <v>39.08407755345479</v>
      </c>
      <c r="S276" s="117">
        <f t="shared" si="576"/>
        <v>45.407793472216014</v>
      </c>
      <c r="T276" s="118">
        <f t="shared" si="576"/>
        <v>53.312438370667543</v>
      </c>
      <c r="V276" s="81">
        <v>1100</v>
      </c>
      <c r="W276" s="122">
        <f t="shared" ref="W276:AA276" si="577">W165*3600/((-0.0035*(($I$4+$I$5)/2)^2-0.0624*($I$4+$I$5)/2+1000.7)*4.186*($I$4-$I$5))</f>
        <v>22.747811429988293</v>
      </c>
      <c r="X276" s="117">
        <f t="shared" si="577"/>
        <v>37.151831022722192</v>
      </c>
      <c r="Y276" s="117">
        <f t="shared" si="577"/>
        <v>49.272286533681203</v>
      </c>
      <c r="Z276" s="117">
        <f t="shared" si="577"/>
        <v>59.811813064949916</v>
      </c>
      <c r="AA276" s="118">
        <f t="shared" si="577"/>
        <v>73.776685718880955</v>
      </c>
    </row>
    <row r="277" spans="1:27" ht="21" hidden="1" customHeight="1" x14ac:dyDescent="0.35">
      <c r="A277" s="83">
        <v>1200</v>
      </c>
      <c r="B277" s="123">
        <f t="shared" ref="B277:F277" si="578">B166*3600/((-0.0035*(($I$4+$I$5)/2)^2-0.0624*($I$4+$I$5)/2+1000.7)*4.186*($I$4-$I$5))</f>
        <v>20.200759184931687</v>
      </c>
      <c r="C277" s="116">
        <f t="shared" si="578"/>
        <v>25.03137551176318</v>
      </c>
      <c r="D277" s="116">
        <f t="shared" si="578"/>
        <v>32.321214695890703</v>
      </c>
      <c r="E277" s="116">
        <f t="shared" si="578"/>
        <v>35.658731430792457</v>
      </c>
      <c r="F277" s="119">
        <f t="shared" si="578"/>
        <v>41.806788574032538</v>
      </c>
      <c r="G277" s="71"/>
      <c r="H277" s="83">
        <v>1200</v>
      </c>
      <c r="I277" s="123">
        <f t="shared" ref="I277:M277" si="579">I166*3600/((-0.0035*(($I$4+$I$5)/2)^2-0.0624*($I$4+$I$5)/2+1000.7)*4.186*($I$4-$I$5))</f>
        <v>22.220835103424857</v>
      </c>
      <c r="J277" s="116">
        <f t="shared" si="579"/>
        <v>29.51067428755238</v>
      </c>
      <c r="K277" s="116">
        <f t="shared" si="579"/>
        <v>39.08407755345479</v>
      </c>
      <c r="L277" s="116">
        <f t="shared" si="579"/>
        <v>42.421594288356545</v>
      </c>
      <c r="M277" s="119">
        <f t="shared" si="579"/>
        <v>50.941044901132088</v>
      </c>
      <c r="O277" s="83">
        <v>1200</v>
      </c>
      <c r="P277" s="123">
        <f t="shared" ref="P277:T277" si="580">P166*3600/((-0.0035*(($I$4+$I$5)/2)^2-0.0624*($I$4+$I$5)/2+1000.7)*4.186*($I$4-$I$5))</f>
        <v>24.592228572960316</v>
      </c>
      <c r="Q277" s="116">
        <f t="shared" si="580"/>
        <v>36.361366532877042</v>
      </c>
      <c r="R277" s="116">
        <f t="shared" si="580"/>
        <v>43.563376329243987</v>
      </c>
      <c r="S277" s="116">
        <f t="shared" si="580"/>
        <v>50.677556737850367</v>
      </c>
      <c r="T277" s="119">
        <f t="shared" si="580"/>
        <v>59.548324901668195</v>
      </c>
      <c r="V277" s="83">
        <v>1200</v>
      </c>
      <c r="W277" s="123">
        <f t="shared" ref="W277:AA277" si="581">W166*3600/((-0.0035*(($I$4+$I$5)/2)^2-0.0624*($I$4+$I$5)/2+1000.7)*4.186*($I$4-$I$5))</f>
        <v>25.382693062805469</v>
      </c>
      <c r="X277" s="116">
        <f t="shared" si="581"/>
        <v>41.455471022990245</v>
      </c>
      <c r="Y277" s="116">
        <f t="shared" si="581"/>
        <v>54.98119673811842</v>
      </c>
      <c r="Z277" s="116">
        <f t="shared" si="581"/>
        <v>66.838164085795725</v>
      </c>
      <c r="AA277" s="119">
        <f t="shared" si="581"/>
        <v>82.296136331656484</v>
      </c>
    </row>
    <row r="278" spans="1:27" ht="21" hidden="1" customHeight="1" x14ac:dyDescent="0.35">
      <c r="A278" s="83">
        <v>1300</v>
      </c>
      <c r="B278" s="123">
        <f t="shared" ref="B278:F278" si="582">B167*3600/((-0.0035*(($I$4+$I$5)/2)^2-0.0624*($I$4+$I$5)/2+1000.7)*4.186*($I$4-$I$5))</f>
        <v>22.308664491185429</v>
      </c>
      <c r="C278" s="116">
        <f t="shared" si="582"/>
        <v>27.666257144580356</v>
      </c>
      <c r="D278" s="116">
        <f t="shared" si="582"/>
        <v>35.658731430792457</v>
      </c>
      <c r="E278" s="116">
        <f t="shared" si="582"/>
        <v>39.347565716736504</v>
      </c>
      <c r="F278" s="119">
        <f t="shared" si="582"/>
        <v>46.110428574300592</v>
      </c>
      <c r="G278" s="71"/>
      <c r="H278" s="83">
        <v>1300</v>
      </c>
      <c r="I278" s="123">
        <f t="shared" ref="I278:M278" si="583">I167*3600/((-0.0035*(($I$4+$I$5)/2)^2-0.0624*($I$4+$I$5)/2+1000.7)*4.186*($I$4-$I$5))</f>
        <v>24.592228572960316</v>
      </c>
      <c r="J278" s="116">
        <f t="shared" si="583"/>
        <v>32.672532246932995</v>
      </c>
      <c r="K278" s="116">
        <f t="shared" si="583"/>
        <v>43.212058778201701</v>
      </c>
      <c r="L278" s="116">
        <f t="shared" si="583"/>
        <v>46.900893064145748</v>
      </c>
      <c r="M278" s="119">
        <f t="shared" si="583"/>
        <v>56.210808166766441</v>
      </c>
      <c r="O278" s="83">
        <v>1300</v>
      </c>
      <c r="P278" s="123">
        <f t="shared" ref="P278:T278" si="584">P167*3600/((-0.0035*(($I$4+$I$5)/2)^2-0.0624*($I$4+$I$5)/2+1000.7)*4.186*($I$4-$I$5))</f>
        <v>27.139280818016921</v>
      </c>
      <c r="Q278" s="116">
        <f t="shared" si="584"/>
        <v>40.225859594342232</v>
      </c>
      <c r="R278" s="116">
        <f t="shared" si="584"/>
        <v>48.130504492793762</v>
      </c>
      <c r="S278" s="116">
        <f t="shared" si="584"/>
        <v>55.94732000348472</v>
      </c>
      <c r="T278" s="119">
        <f t="shared" si="584"/>
        <v>65.696382044908276</v>
      </c>
      <c r="V278" s="83">
        <v>1300</v>
      </c>
      <c r="W278" s="123">
        <f t="shared" ref="W278:AA278" si="585">W167*3600/((-0.0035*(($I$4+$I$5)/2)^2-0.0624*($I$4+$I$5)/2+1000.7)*4.186*($I$4-$I$5))</f>
        <v>28.017574695622645</v>
      </c>
      <c r="X278" s="116">
        <f t="shared" si="585"/>
        <v>45.759111023258306</v>
      </c>
      <c r="Y278" s="116">
        <f t="shared" si="585"/>
        <v>60.690106942555637</v>
      </c>
      <c r="Z278" s="116">
        <f t="shared" si="585"/>
        <v>73.776685718880955</v>
      </c>
      <c r="AA278" s="119">
        <f t="shared" si="585"/>
        <v>90.903416332192606</v>
      </c>
    </row>
    <row r="279" spans="1:27" ht="21" hidden="1" customHeight="1" x14ac:dyDescent="0.35">
      <c r="A279" s="84">
        <v>1400</v>
      </c>
      <c r="B279" s="124">
        <f t="shared" ref="B279:F279" si="586">B168*3600/((-0.0035*(($I$4+$I$5)/2)^2-0.0624*($I$4+$I$5)/2+1000.7)*4.186*($I$4-$I$5))</f>
        <v>24.416569797439173</v>
      </c>
      <c r="C279" s="120">
        <f t="shared" si="586"/>
        <v>30.213309389636962</v>
      </c>
      <c r="D279" s="120">
        <f t="shared" si="586"/>
        <v>39.08407755345479</v>
      </c>
      <c r="E279" s="120">
        <f t="shared" si="586"/>
        <v>43.036400002680551</v>
      </c>
      <c r="F279" s="121">
        <f t="shared" si="586"/>
        <v>50.501897962329224</v>
      </c>
      <c r="G279" s="71"/>
      <c r="H279" s="84">
        <v>1400</v>
      </c>
      <c r="I279" s="124">
        <f t="shared" ref="I279:M279" si="587">I168*3600/((-0.0035*(($I$4+$I$5)/2)^2-0.0624*($I$4+$I$5)/2+1000.7)*4.186*($I$4-$I$5))</f>
        <v>26.875792654735204</v>
      </c>
      <c r="J279" s="120">
        <f t="shared" si="587"/>
        <v>35.746560818553029</v>
      </c>
      <c r="K279" s="120">
        <f t="shared" si="587"/>
        <v>47.252210615188034</v>
      </c>
      <c r="L279" s="120">
        <f t="shared" si="587"/>
        <v>51.292362452174373</v>
      </c>
      <c r="M279" s="121">
        <f t="shared" si="587"/>
        <v>61.568400820161365</v>
      </c>
      <c r="O279" s="84">
        <v>1400</v>
      </c>
      <c r="P279" s="124">
        <f t="shared" ref="P279:T279" si="588">P168*3600/((-0.0035*(($I$4+$I$5)/2)^2-0.0624*($I$4+$I$5)/2+1000.7)*4.186*($I$4-$I$5))</f>
        <v>29.774162450834098</v>
      </c>
      <c r="Q279" s="120">
        <f t="shared" si="588"/>
        <v>44.002523268046851</v>
      </c>
      <c r="R279" s="120">
        <f t="shared" si="588"/>
        <v>52.697632656343536</v>
      </c>
      <c r="S279" s="120">
        <f t="shared" si="588"/>
        <v>61.217083269119072</v>
      </c>
      <c r="T279" s="121">
        <f t="shared" si="588"/>
        <v>71.932268575908921</v>
      </c>
      <c r="V279" s="84">
        <v>1400</v>
      </c>
      <c r="W279" s="124">
        <f t="shared" ref="W279:AA279" si="589">W168*3600/((-0.0035*(($I$4+$I$5)/2)^2-0.0624*($I$4+$I$5)/2+1000.7)*4.186*($I$4-$I$5))</f>
        <v>30.652456328439822</v>
      </c>
      <c r="X279" s="120">
        <f t="shared" si="589"/>
        <v>50.150580411286931</v>
      </c>
      <c r="Y279" s="120">
        <f t="shared" si="589"/>
        <v>66.399017146992861</v>
      </c>
      <c r="Z279" s="120">
        <f t="shared" si="589"/>
        <v>80.715207351966185</v>
      </c>
      <c r="AA279" s="121">
        <f t="shared" si="589"/>
        <v>99.510696332728713</v>
      </c>
    </row>
    <row r="280" spans="1:27" ht="21" hidden="1" customHeight="1" x14ac:dyDescent="0.35">
      <c r="A280" s="81">
        <v>1500</v>
      </c>
      <c r="B280" s="122">
        <f t="shared" ref="B280:F280" si="590">B169*3600/((-0.0035*(($I$4+$I$5)/2)^2-0.0624*($I$4+$I$5)/2+1000.7)*4.186*($I$4-$I$5))</f>
        <v>26.524475103692915</v>
      </c>
      <c r="C280" s="117">
        <f t="shared" si="590"/>
        <v>32.848191022454138</v>
      </c>
      <c r="D280" s="117">
        <f t="shared" si="590"/>
        <v>42.421594288356545</v>
      </c>
      <c r="E280" s="117">
        <f t="shared" si="590"/>
        <v>46.725234288624598</v>
      </c>
      <c r="F280" s="118">
        <f t="shared" si="590"/>
        <v>54.805537962597278</v>
      </c>
      <c r="G280" s="71"/>
      <c r="H280" s="81">
        <v>1500</v>
      </c>
      <c r="I280" s="122">
        <f t="shared" ref="I280:M280" si="591">I169*3600/((-0.0035*(($I$4+$I$5)/2)^2-0.0624*($I$4+$I$5)/2+1000.7)*4.186*($I$4-$I$5))</f>
        <v>29.159356736510091</v>
      </c>
      <c r="J280" s="117">
        <f t="shared" si="591"/>
        <v>38.820589390173069</v>
      </c>
      <c r="K280" s="117">
        <f t="shared" si="591"/>
        <v>51.292362452174373</v>
      </c>
      <c r="L280" s="117">
        <f t="shared" si="591"/>
        <v>55.771661227963577</v>
      </c>
      <c r="M280" s="118">
        <f t="shared" si="591"/>
        <v>66.838164085795725</v>
      </c>
      <c r="O280" s="81">
        <v>1500</v>
      </c>
      <c r="P280" s="122">
        <f t="shared" ref="P280:T280" si="592">P169*3600/((-0.0035*(($I$4+$I$5)/2)^2-0.0624*($I$4+$I$5)/2+1000.7)*4.186*($I$4-$I$5))</f>
        <v>32.321214695890703</v>
      </c>
      <c r="Q280" s="117">
        <f t="shared" si="592"/>
        <v>47.779186941751476</v>
      </c>
      <c r="R280" s="117">
        <f t="shared" si="592"/>
        <v>57.264760819893311</v>
      </c>
      <c r="S280" s="117">
        <f t="shared" si="592"/>
        <v>66.486846534753425</v>
      </c>
      <c r="T280" s="118">
        <f t="shared" si="592"/>
        <v>78.16815510690958</v>
      </c>
      <c r="V280" s="81">
        <v>1500</v>
      </c>
      <c r="W280" s="122">
        <f t="shared" ref="W280:AA280" si="593">W169*3600/((-0.0035*(($I$4+$I$5)/2)^2-0.0624*($I$4+$I$5)/2+1000.7)*4.186*($I$4-$I$5))</f>
        <v>33.287337961257002</v>
      </c>
      <c r="X280" s="117">
        <f t="shared" si="593"/>
        <v>54.454220411554985</v>
      </c>
      <c r="Y280" s="117">
        <f t="shared" si="593"/>
        <v>72.195756739190642</v>
      </c>
      <c r="Z280" s="117">
        <f t="shared" si="593"/>
        <v>87.653728985051416</v>
      </c>
      <c r="AA280" s="118">
        <f t="shared" si="593"/>
        <v>108.03014694550424</v>
      </c>
    </row>
    <row r="281" spans="1:27" ht="21" hidden="1" customHeight="1" x14ac:dyDescent="0.35">
      <c r="A281" s="83">
        <v>1600</v>
      </c>
      <c r="B281" s="123">
        <f t="shared" ref="B281:F281" si="594">B170*3600/((-0.0035*(($I$4+$I$5)/2)^2-0.0624*($I$4+$I$5)/2+1000.7)*4.186*($I$4-$I$5))</f>
        <v>28.632380409946656</v>
      </c>
      <c r="C281" s="116">
        <f t="shared" si="594"/>
        <v>35.483072655271314</v>
      </c>
      <c r="D281" s="116">
        <f t="shared" si="594"/>
        <v>45.759111023258306</v>
      </c>
      <c r="E281" s="116">
        <f t="shared" si="594"/>
        <v>50.501897962329224</v>
      </c>
      <c r="F281" s="119">
        <f t="shared" si="594"/>
        <v>59.197007350625903</v>
      </c>
      <c r="G281" s="71"/>
      <c r="H281" s="83">
        <v>1600</v>
      </c>
      <c r="I281" s="123">
        <f t="shared" ref="I281:M281" si="595">I170*3600/((-0.0035*(($I$4+$I$5)/2)^2-0.0624*($I$4+$I$5)/2+1000.7)*4.186*($I$4-$I$5))</f>
        <v>31.53075020604555</v>
      </c>
      <c r="J281" s="116">
        <f t="shared" si="595"/>
        <v>41.894617961793109</v>
      </c>
      <c r="K281" s="116">
        <f t="shared" si="595"/>
        <v>55.420343676921284</v>
      </c>
      <c r="L281" s="116">
        <f t="shared" si="595"/>
        <v>60.163130615992202</v>
      </c>
      <c r="M281" s="119">
        <f t="shared" si="595"/>
        <v>72.195756739190642</v>
      </c>
      <c r="O281" s="83">
        <v>1600</v>
      </c>
      <c r="P281" s="123">
        <f t="shared" ref="P281:T281" si="596">P170*3600/((-0.0035*(($I$4+$I$5)/2)^2-0.0624*($I$4+$I$5)/2+1000.7)*4.186*($I$4-$I$5))</f>
        <v>34.868266940947308</v>
      </c>
      <c r="Q281" s="116">
        <f t="shared" si="596"/>
        <v>51.555850615456094</v>
      </c>
      <c r="R281" s="116">
        <f t="shared" si="596"/>
        <v>61.744059595682508</v>
      </c>
      <c r="S281" s="116">
        <f t="shared" si="596"/>
        <v>71.756609800387778</v>
      </c>
      <c r="T281" s="119">
        <f t="shared" si="596"/>
        <v>84.316212250149661</v>
      </c>
      <c r="V281" s="83">
        <v>1600</v>
      </c>
      <c r="W281" s="123">
        <f t="shared" ref="W281:AA281" si="597">W170*3600/((-0.0035*(($I$4+$I$5)/2)^2-0.0624*($I$4+$I$5)/2+1000.7)*4.186*($I$4-$I$5))</f>
        <v>35.922219594074178</v>
      </c>
      <c r="X281" s="116">
        <f t="shared" si="597"/>
        <v>58.757860411823046</v>
      </c>
      <c r="Y281" s="116">
        <f t="shared" si="597"/>
        <v>77.904666943627859</v>
      </c>
      <c r="Z281" s="116">
        <f t="shared" si="597"/>
        <v>94.680080005897224</v>
      </c>
      <c r="AA281" s="119">
        <f t="shared" si="597"/>
        <v>116.63742694604036</v>
      </c>
    </row>
    <row r="282" spans="1:27" ht="21" hidden="1" customHeight="1" x14ac:dyDescent="0.35">
      <c r="A282" s="83">
        <v>1800</v>
      </c>
      <c r="B282" s="123">
        <f t="shared" ref="B282:F282" si="598">B171*3600/((-0.0035*(($I$4+$I$5)/2)^2-0.0624*($I$4+$I$5)/2+1000.7)*4.186*($I$4-$I$5))</f>
        <v>32.848191022454138</v>
      </c>
      <c r="C282" s="116">
        <f t="shared" si="598"/>
        <v>40.665006533145096</v>
      </c>
      <c r="D282" s="116">
        <f t="shared" si="598"/>
        <v>52.521973880822394</v>
      </c>
      <c r="E282" s="116">
        <f t="shared" si="598"/>
        <v>57.879566534217318</v>
      </c>
      <c r="F282" s="119">
        <f t="shared" si="598"/>
        <v>67.892116738922596</v>
      </c>
      <c r="G282" s="71"/>
      <c r="H282" s="83">
        <v>1800</v>
      </c>
      <c r="I282" s="123">
        <f t="shared" ref="I282:M282" si="599">I171*3600/((-0.0035*(($I$4+$I$5)/2)^2-0.0624*($I$4+$I$5)/2+1000.7)*4.186*($I$4-$I$5))</f>
        <v>36.097878369595321</v>
      </c>
      <c r="J282" s="116">
        <f t="shared" si="599"/>
        <v>48.04267510503319</v>
      </c>
      <c r="K282" s="116">
        <f t="shared" si="599"/>
        <v>63.588476738654535</v>
      </c>
      <c r="L282" s="116">
        <f t="shared" si="599"/>
        <v>69.033898779810031</v>
      </c>
      <c r="M282" s="119">
        <f t="shared" si="599"/>
        <v>82.735283270459348</v>
      </c>
      <c r="O282" s="83">
        <v>1800</v>
      </c>
      <c r="P282" s="123">
        <f t="shared" ref="P282:T282" si="600">P171*3600/((-0.0035*(($I$4+$I$5)/2)^2-0.0624*($I$4+$I$5)/2+1000.7)*4.186*($I$4-$I$5))</f>
        <v>39.962371431060518</v>
      </c>
      <c r="Q282" s="116">
        <f t="shared" si="600"/>
        <v>59.109177962865331</v>
      </c>
      <c r="R282" s="116">
        <f t="shared" si="600"/>
        <v>70.878315922782051</v>
      </c>
      <c r="S282" s="116">
        <f t="shared" si="600"/>
        <v>82.383965719417063</v>
      </c>
      <c r="T282" s="119">
        <f t="shared" si="600"/>
        <v>96.787985312150965</v>
      </c>
      <c r="V282" s="83">
        <v>1800</v>
      </c>
      <c r="W282" s="123">
        <f t="shared" ref="W282:AA282" si="601">W171*3600/((-0.0035*(($I$4+$I$5)/2)^2-0.0624*($I$4+$I$5)/2+1000.7)*4.186*($I$4-$I$5))</f>
        <v>41.279812247469103</v>
      </c>
      <c r="X282" s="116">
        <f t="shared" si="601"/>
        <v>67.365140412359153</v>
      </c>
      <c r="Y282" s="116">
        <f t="shared" si="601"/>
        <v>89.322487352502293</v>
      </c>
      <c r="Z282" s="116">
        <f t="shared" si="601"/>
        <v>108.55712327206768</v>
      </c>
      <c r="AA282" s="119">
        <f t="shared" si="601"/>
        <v>133.76415755935201</v>
      </c>
    </row>
    <row r="283" spans="1:27" ht="21" hidden="1" customHeight="1" x14ac:dyDescent="0.35">
      <c r="A283" s="84">
        <v>2000</v>
      </c>
      <c r="B283" s="124">
        <f t="shared" ref="B283:F283" si="602">B172*3600/((-0.0035*(($I$4+$I$5)/2)^2-0.0624*($I$4+$I$5)/2+1000.7)*4.186*($I$4-$I$5))</f>
        <v>37.06400163496162</v>
      </c>
      <c r="C283" s="120">
        <f t="shared" si="602"/>
        <v>45.934769798779449</v>
      </c>
      <c r="D283" s="120">
        <f t="shared" si="602"/>
        <v>59.284836738386481</v>
      </c>
      <c r="E283" s="120">
        <f t="shared" si="602"/>
        <v>65.345064493865991</v>
      </c>
      <c r="F283" s="121">
        <f t="shared" si="602"/>
        <v>76.587226127219267</v>
      </c>
      <c r="G283" s="71"/>
      <c r="H283" s="84">
        <v>2000</v>
      </c>
      <c r="I283" s="124">
        <f t="shared" ref="I283:M283" si="603">I172*3600/((-0.0035*(($I$4+$I$5)/2)^2-0.0624*($I$4+$I$5)/2+1000.7)*4.186*($I$4-$I$5))</f>
        <v>40.752835920905667</v>
      </c>
      <c r="J283" s="120">
        <f t="shared" si="603"/>
        <v>54.190732248273271</v>
      </c>
      <c r="K283" s="120">
        <f t="shared" si="603"/>
        <v>71.668780412627214</v>
      </c>
      <c r="L283" s="120">
        <f t="shared" si="603"/>
        <v>77.816837555867295</v>
      </c>
      <c r="M283" s="121">
        <f t="shared" si="603"/>
        <v>93.362639189488632</v>
      </c>
      <c r="O283" s="84">
        <v>2000</v>
      </c>
      <c r="P283" s="124">
        <f t="shared" ref="P283:T283" si="604">P172*3600/((-0.0035*(($I$4+$I$5)/2)^2-0.0624*($I$4+$I$5)/2+1000.7)*4.186*($I$4-$I$5))</f>
        <v>45.144305308934292</v>
      </c>
      <c r="Q283" s="120">
        <f t="shared" si="604"/>
        <v>66.750334698035147</v>
      </c>
      <c r="R283" s="120">
        <f t="shared" si="604"/>
        <v>79.924742862121036</v>
      </c>
      <c r="S283" s="120">
        <f t="shared" si="604"/>
        <v>92.923492250685769</v>
      </c>
      <c r="T283" s="121">
        <f t="shared" si="604"/>
        <v>109.17192898639169</v>
      </c>
      <c r="V283" s="84">
        <v>2000</v>
      </c>
      <c r="W283" s="124">
        <f t="shared" ref="W283:AA283" si="605">W172*3600/((-0.0035*(($I$4+$I$5)/2)^2-0.0624*($I$4+$I$5)/2+1000.7)*4.186*($I$4-$I$5))</f>
        <v>46.549575513103456</v>
      </c>
      <c r="X283" s="120">
        <f t="shared" si="605"/>
        <v>76.060249800655839</v>
      </c>
      <c r="Y283" s="120">
        <f t="shared" si="605"/>
        <v>100.82813714913731</v>
      </c>
      <c r="Z283" s="120">
        <f t="shared" si="605"/>
        <v>122.52199592599872</v>
      </c>
      <c r="AA283" s="121">
        <f t="shared" si="605"/>
        <v>150.97871756042423</v>
      </c>
    </row>
    <row r="284" spans="1:27" ht="21" hidden="1" customHeight="1" x14ac:dyDescent="0.35">
      <c r="A284" s="81">
        <v>2200</v>
      </c>
      <c r="B284" s="122">
        <f t="shared" ref="B284:F284" si="606">B173*3600/((-0.0035*(($I$4+$I$5)/2)^2-0.0624*($I$4+$I$5)/2+1000.7)*4.186*($I$4-$I$5))</f>
        <v>41.279812247469103</v>
      </c>
      <c r="C284" s="117">
        <f t="shared" si="606"/>
        <v>51.116703676653231</v>
      </c>
      <c r="D284" s="117">
        <f t="shared" si="606"/>
        <v>65.959870208189997</v>
      </c>
      <c r="E284" s="117">
        <f t="shared" si="606"/>
        <v>72.722733065754085</v>
      </c>
      <c r="F284" s="118">
        <f t="shared" si="606"/>
        <v>85.282335515515953</v>
      </c>
      <c r="G284" s="71"/>
      <c r="H284" s="81">
        <v>2200</v>
      </c>
      <c r="I284" s="122">
        <f t="shared" ref="I284:M284" si="607">I173*3600/((-0.0035*(($I$4+$I$5)/2)^2-0.0624*($I$4+$I$5)/2+1000.7)*4.186*($I$4-$I$5))</f>
        <v>45.407793472216014</v>
      </c>
      <c r="J284" s="117">
        <f t="shared" si="607"/>
        <v>60.338789391513352</v>
      </c>
      <c r="K284" s="117">
        <f t="shared" si="607"/>
        <v>79.836913474360458</v>
      </c>
      <c r="L284" s="117">
        <f t="shared" si="607"/>
        <v>86.687605719685124</v>
      </c>
      <c r="M284" s="118">
        <f t="shared" si="607"/>
        <v>103.98999510851792</v>
      </c>
      <c r="O284" s="81">
        <v>2200</v>
      </c>
      <c r="P284" s="122">
        <f t="shared" ref="P284:T284" si="608">P173*3600/((-0.0035*(($I$4+$I$5)/2)^2-0.0624*($I$4+$I$5)/2+1000.7)*4.186*($I$4-$I$5))</f>
        <v>50.238409799047503</v>
      </c>
      <c r="Q284" s="117">
        <f t="shared" si="608"/>
        <v>74.303662045444383</v>
      </c>
      <c r="R284" s="117">
        <f t="shared" si="608"/>
        <v>89.058999189220572</v>
      </c>
      <c r="S284" s="117">
        <f t="shared" si="608"/>
        <v>103.46301878195447</v>
      </c>
      <c r="T284" s="118">
        <f t="shared" si="608"/>
        <v>121.55587266063242</v>
      </c>
      <c r="V284" s="81">
        <v>2200</v>
      </c>
      <c r="W284" s="122">
        <f t="shared" ref="W284:AA284" si="609">W173*3600/((-0.0035*(($I$4+$I$5)/2)^2-0.0624*($I$4+$I$5)/2+1000.7)*4.186*($I$4-$I$5))</f>
        <v>51.819338778737809</v>
      </c>
      <c r="X284" s="117">
        <f t="shared" si="609"/>
        <v>84.667529801191947</v>
      </c>
      <c r="Y284" s="117">
        <f t="shared" si="609"/>
        <v>112.24595755801172</v>
      </c>
      <c r="Z284" s="117">
        <f t="shared" si="609"/>
        <v>136.3990391921692</v>
      </c>
      <c r="AA284" s="118">
        <f t="shared" si="609"/>
        <v>168.10544817373588</v>
      </c>
    </row>
    <row r="285" spans="1:27" ht="21" hidden="1" customHeight="1" x14ac:dyDescent="0.35">
      <c r="A285" s="83">
        <v>2400</v>
      </c>
      <c r="B285" s="123">
        <f t="shared" ref="B285:F285" si="610">B174*3600/((-0.0035*(($I$4+$I$5)/2)^2-0.0624*($I$4+$I$5)/2+1000.7)*4.186*($I$4-$I$5))</f>
        <v>45.495622859976585</v>
      </c>
      <c r="C285" s="116">
        <f t="shared" si="610"/>
        <v>56.298637554527012</v>
      </c>
      <c r="D285" s="116">
        <f t="shared" si="610"/>
        <v>72.722733065754085</v>
      </c>
      <c r="E285" s="116">
        <f t="shared" si="610"/>
        <v>80.100401637642179</v>
      </c>
      <c r="F285" s="119">
        <f t="shared" si="610"/>
        <v>93.977444903812639</v>
      </c>
      <c r="G285" s="71"/>
      <c r="H285" s="83">
        <v>2400</v>
      </c>
      <c r="I285" s="123">
        <f t="shared" ref="I285:M285" si="611">I174*3600/((-0.0035*(($I$4+$I$5)/2)^2-0.0624*($I$4+$I$5)/2+1000.7)*4.186*($I$4-$I$5))</f>
        <v>50.06275102352636</v>
      </c>
      <c r="J285" s="116">
        <f t="shared" si="611"/>
        <v>66.486846534753425</v>
      </c>
      <c r="K285" s="116">
        <f t="shared" si="611"/>
        <v>88.005046536093701</v>
      </c>
      <c r="L285" s="116">
        <f t="shared" si="611"/>
        <v>95.558373883502952</v>
      </c>
      <c r="M285" s="119">
        <f t="shared" si="611"/>
        <v>114.61735102754719</v>
      </c>
      <c r="O285" s="83">
        <v>2400</v>
      </c>
      <c r="P285" s="123">
        <f t="shared" ref="P285:T285" si="612">P174*3600/((-0.0035*(($I$4+$I$5)/2)^2-0.0624*($I$4+$I$5)/2+1000.7)*4.186*($I$4-$I$5))</f>
        <v>55.332514289160713</v>
      </c>
      <c r="Q285" s="116">
        <f t="shared" si="612"/>
        <v>81.85698939285362</v>
      </c>
      <c r="R285" s="116">
        <f t="shared" si="612"/>
        <v>98.105426128559543</v>
      </c>
      <c r="S285" s="116">
        <f t="shared" si="612"/>
        <v>114.00254531322318</v>
      </c>
      <c r="T285" s="119">
        <f t="shared" si="612"/>
        <v>133.93981633487314</v>
      </c>
      <c r="V285" s="83">
        <v>2400</v>
      </c>
      <c r="W285" s="123">
        <f t="shared" ref="W285:AA285" si="613">W174*3600/((-0.0035*(($I$4+$I$5)/2)^2-0.0624*($I$4+$I$5)/2+1000.7)*4.186*($I$4-$I$5))</f>
        <v>57.089102044372162</v>
      </c>
      <c r="X285" s="116">
        <f t="shared" si="613"/>
        <v>93.274809801728054</v>
      </c>
      <c r="Y285" s="116">
        <f t="shared" si="613"/>
        <v>123.66377796688616</v>
      </c>
      <c r="Z285" s="116">
        <f t="shared" si="613"/>
        <v>150.27608245833966</v>
      </c>
      <c r="AA285" s="119">
        <f t="shared" si="613"/>
        <v>185.23217878704753</v>
      </c>
    </row>
    <row r="286" spans="1:27" ht="21" hidden="1" customHeight="1" x14ac:dyDescent="0.35">
      <c r="A286" s="83">
        <v>2500</v>
      </c>
      <c r="B286" s="123">
        <f t="shared" ref="B286:F286" si="614">B175*3600/((-0.0035*(($I$4+$I$5)/2)^2-0.0624*($I$4+$I$5)/2+1000.7)*4.186*($I$4-$I$5))</f>
        <v>47.603528166230326</v>
      </c>
      <c r="C286" s="116">
        <f t="shared" si="614"/>
        <v>58.933519187344189</v>
      </c>
      <c r="D286" s="116">
        <f t="shared" si="614"/>
        <v>76.060249800655839</v>
      </c>
      <c r="E286" s="116">
        <f t="shared" si="614"/>
        <v>83.877065311346797</v>
      </c>
      <c r="F286" s="119">
        <f t="shared" si="614"/>
        <v>98.368914291841264</v>
      </c>
      <c r="G286" s="71"/>
      <c r="H286" s="83">
        <v>2500</v>
      </c>
      <c r="I286" s="123">
        <f t="shared" ref="I286:M286" si="615">I175*3600/((-0.0035*(($I$4+$I$5)/2)^2-0.0624*($I$4+$I$5)/2+1000.7)*4.186*($I$4-$I$5))</f>
        <v>52.346315105301244</v>
      </c>
      <c r="J286" s="116">
        <f t="shared" si="615"/>
        <v>69.560875106373473</v>
      </c>
      <c r="K286" s="116">
        <f t="shared" si="615"/>
        <v>92.045198373080041</v>
      </c>
      <c r="L286" s="116">
        <f t="shared" si="615"/>
        <v>99.949843271531577</v>
      </c>
      <c r="M286" s="119">
        <f t="shared" si="615"/>
        <v>119.88711429318154</v>
      </c>
      <c r="O286" s="83">
        <v>2500</v>
      </c>
      <c r="P286" s="123">
        <f t="shared" ref="P286:T286" si="616">P175*3600/((-0.0035*(($I$4+$I$5)/2)^2-0.0624*($I$4+$I$5)/2+1000.7)*4.186*($I$4-$I$5))</f>
        <v>57.967395921977889</v>
      </c>
      <c r="Q286" s="116">
        <f t="shared" si="616"/>
        <v>85.633653066558239</v>
      </c>
      <c r="R286" s="116">
        <f t="shared" si="616"/>
        <v>102.67255429210933</v>
      </c>
      <c r="S286" s="116">
        <f t="shared" si="616"/>
        <v>119.27230857885753</v>
      </c>
      <c r="T286" s="119">
        <f t="shared" si="616"/>
        <v>140.1757028658738</v>
      </c>
      <c r="V286" s="83">
        <v>2500</v>
      </c>
      <c r="W286" s="123">
        <f t="shared" ref="W286:AA286" si="617">W175*3600/((-0.0035*(($I$4+$I$5)/2)^2-0.0624*($I$4+$I$5)/2+1000.7)*4.186*($I$4-$I$5))</f>
        <v>59.723983677189338</v>
      </c>
      <c r="X286" s="116">
        <f t="shared" si="617"/>
        <v>97.666279189756693</v>
      </c>
      <c r="Y286" s="116">
        <f t="shared" si="617"/>
        <v>129.46051755908394</v>
      </c>
      <c r="Z286" s="116">
        <f t="shared" si="617"/>
        <v>157.30243347918545</v>
      </c>
      <c r="AA286" s="119">
        <f t="shared" si="617"/>
        <v>193.83945878758365</v>
      </c>
    </row>
    <row r="287" spans="1:27" ht="21" hidden="1" customHeight="1" x14ac:dyDescent="0.35">
      <c r="A287" s="84">
        <v>2600</v>
      </c>
      <c r="B287" s="124">
        <f t="shared" ref="B287:F287" si="618">B176*3600/((-0.0035*(($I$4+$I$5)/2)^2-0.0624*($I$4+$I$5)/2+1000.7)*4.186*($I$4-$I$5))</f>
        <v>49.711433472484067</v>
      </c>
      <c r="C287" s="120">
        <f t="shared" si="618"/>
        <v>61.568400820161365</v>
      </c>
      <c r="D287" s="120">
        <f t="shared" si="618"/>
        <v>79.485595923318172</v>
      </c>
      <c r="E287" s="120">
        <f t="shared" si="618"/>
        <v>87.565899597290837</v>
      </c>
      <c r="F287" s="121">
        <f t="shared" si="618"/>
        <v>102.67255429210933</v>
      </c>
      <c r="G287" s="71"/>
      <c r="H287" s="84">
        <v>2600</v>
      </c>
      <c r="I287" s="124">
        <f t="shared" ref="I287:M287" si="619">I176*3600/((-0.0035*(($I$4+$I$5)/2)^2-0.0624*($I$4+$I$5)/2+1000.7)*4.186*($I$4-$I$5))</f>
        <v>54.717708574836706</v>
      </c>
      <c r="J287" s="120">
        <f t="shared" si="619"/>
        <v>72.634903677993506</v>
      </c>
      <c r="K287" s="120">
        <f t="shared" si="619"/>
        <v>96.173179597826959</v>
      </c>
      <c r="L287" s="120">
        <f t="shared" si="619"/>
        <v>104.3413126595602</v>
      </c>
      <c r="M287" s="121">
        <f t="shared" si="619"/>
        <v>125.24470694657647</v>
      </c>
      <c r="O287" s="84">
        <v>2600</v>
      </c>
      <c r="P287" s="124">
        <f t="shared" ref="P287:T287" si="620">P176*3600/((-0.0035*(($I$4+$I$5)/2)^2-0.0624*($I$4+$I$5)/2+1000.7)*4.186*($I$4-$I$5))</f>
        <v>60.514448167034494</v>
      </c>
      <c r="Q287" s="120">
        <f t="shared" si="620"/>
        <v>89.498146128023436</v>
      </c>
      <c r="R287" s="120">
        <f t="shared" si="620"/>
        <v>107.15185306789853</v>
      </c>
      <c r="S287" s="120">
        <f t="shared" si="620"/>
        <v>124.54207184449189</v>
      </c>
      <c r="T287" s="121">
        <f t="shared" si="620"/>
        <v>146.3237600091139</v>
      </c>
      <c r="V287" s="84">
        <v>2600</v>
      </c>
      <c r="W287" s="124">
        <f t="shared" ref="W287:AA287" si="621">W176*3600/((-0.0035*(($I$4+$I$5)/2)^2-0.0624*($I$4+$I$5)/2+1000.7)*4.186*($I$4-$I$5))</f>
        <v>62.358865310006514</v>
      </c>
      <c r="X287" s="120">
        <f t="shared" si="621"/>
        <v>101.96991919002474</v>
      </c>
      <c r="Y287" s="120">
        <f t="shared" si="621"/>
        <v>135.16942776352116</v>
      </c>
      <c r="Z287" s="120">
        <f t="shared" si="621"/>
        <v>164.24095511227068</v>
      </c>
      <c r="AA287" s="121">
        <f t="shared" si="621"/>
        <v>202.44673878811975</v>
      </c>
    </row>
    <row r="288" spans="1:27" ht="21" hidden="1" customHeight="1" x14ac:dyDescent="0.35">
      <c r="A288" s="81">
        <v>2700</v>
      </c>
      <c r="B288" s="122">
        <f t="shared" ref="B288:F288" si="622">B177*3600/((-0.0035*(($I$4+$I$5)/2)^2-0.0624*($I$4+$I$5)/2+1000.7)*4.186*($I$4-$I$5))</f>
        <v>51.819338778737809</v>
      </c>
      <c r="C288" s="117">
        <f t="shared" si="622"/>
        <v>64.115453065217963</v>
      </c>
      <c r="D288" s="117">
        <f t="shared" si="622"/>
        <v>82.823112658219927</v>
      </c>
      <c r="E288" s="117">
        <f t="shared" si="622"/>
        <v>91.254733883234891</v>
      </c>
      <c r="F288" s="118">
        <f t="shared" si="622"/>
        <v>107.06402368013795</v>
      </c>
      <c r="G288" s="71"/>
      <c r="H288" s="81">
        <v>2700</v>
      </c>
      <c r="I288" s="122">
        <f t="shared" ref="I288:M288" si="623">I177*3600/((-0.0035*(($I$4+$I$5)/2)^2-0.0624*($I$4+$I$5)/2+1000.7)*4.186*($I$4-$I$5))</f>
        <v>57.00127265661159</v>
      </c>
      <c r="J288" s="117">
        <f t="shared" si="623"/>
        <v>75.70893224961354</v>
      </c>
      <c r="K288" s="117">
        <f t="shared" si="623"/>
        <v>100.21333143481328</v>
      </c>
      <c r="L288" s="117">
        <f t="shared" si="623"/>
        <v>108.82061143534941</v>
      </c>
      <c r="M288" s="118">
        <f t="shared" si="623"/>
        <v>130.51447021221082</v>
      </c>
      <c r="O288" s="81">
        <v>2700</v>
      </c>
      <c r="P288" s="122">
        <f t="shared" ref="P288:T288" si="624">P177*3600/((-0.0035*(($I$4+$I$5)/2)^2-0.0624*($I$4+$I$5)/2+1000.7)*4.186*($I$4-$I$5))</f>
        <v>63.0615004120911</v>
      </c>
      <c r="Q288" s="117">
        <f t="shared" si="624"/>
        <v>93.274809801728054</v>
      </c>
      <c r="R288" s="117">
        <f t="shared" si="624"/>
        <v>111.7189812314483</v>
      </c>
      <c r="S288" s="117">
        <f t="shared" si="624"/>
        <v>129.89966449788682</v>
      </c>
      <c r="T288" s="118">
        <f t="shared" si="624"/>
        <v>152.55964654011453</v>
      </c>
      <c r="V288" s="81">
        <v>2700</v>
      </c>
      <c r="W288" s="122">
        <f t="shared" ref="W288:AA288" si="625">W177*3600/((-0.0035*(($I$4+$I$5)/2)^2-0.0624*($I$4+$I$5)/2+1000.7)*4.186*($I$4-$I$5))</f>
        <v>65.081576330584269</v>
      </c>
      <c r="X288" s="117">
        <f t="shared" si="625"/>
        <v>106.2735591902928</v>
      </c>
      <c r="Y288" s="117">
        <f t="shared" si="625"/>
        <v>140.87833796795837</v>
      </c>
      <c r="Z288" s="117">
        <f t="shared" si="625"/>
        <v>171.17947674535591</v>
      </c>
      <c r="AA288" s="118">
        <f t="shared" si="625"/>
        <v>210.9661894008953</v>
      </c>
    </row>
    <row r="289" spans="1:27" ht="21" hidden="1" customHeight="1" x14ac:dyDescent="0.35">
      <c r="A289" s="83">
        <v>2800</v>
      </c>
      <c r="B289" s="123">
        <f t="shared" ref="B289:F289" si="626">B178*3600/((-0.0035*(($I$4+$I$5)/2)^2-0.0624*($I$4+$I$5)/2+1000.7)*4.186*($I$4-$I$5))</f>
        <v>53.92724408499155</v>
      </c>
      <c r="C289" s="116">
        <f t="shared" si="626"/>
        <v>66.750334698035147</v>
      </c>
      <c r="D289" s="116">
        <f t="shared" si="626"/>
        <v>86.160629393121681</v>
      </c>
      <c r="E289" s="116">
        <f t="shared" si="626"/>
        <v>94.943568169178931</v>
      </c>
      <c r="F289" s="119">
        <f t="shared" si="626"/>
        <v>111.36766368040601</v>
      </c>
      <c r="G289" s="71"/>
      <c r="H289" s="83">
        <v>2800</v>
      </c>
      <c r="I289" s="123">
        <f t="shared" ref="I289:M289" si="627">I178*3600/((-0.0035*(($I$4+$I$5)/2)^2-0.0624*($I$4+$I$5)/2+1000.7)*4.186*($I$4-$I$5))</f>
        <v>59.284836738386481</v>
      </c>
      <c r="J289" s="116">
        <f t="shared" si="627"/>
        <v>78.782960821233587</v>
      </c>
      <c r="K289" s="116">
        <f t="shared" si="627"/>
        <v>104.25348327179962</v>
      </c>
      <c r="L289" s="116">
        <f t="shared" si="627"/>
        <v>113.21208082337803</v>
      </c>
      <c r="M289" s="119">
        <f t="shared" si="627"/>
        <v>135.78423347784519</v>
      </c>
      <c r="O289" s="83">
        <v>2800</v>
      </c>
      <c r="P289" s="123">
        <f t="shared" ref="P289:T289" si="628">P178*3600/((-0.0035*(($I$4+$I$5)/2)^2-0.0624*($I$4+$I$5)/2+1000.7)*4.186*($I$4-$I$5))</f>
        <v>65.608552657147698</v>
      </c>
      <c r="Q289" s="116">
        <f t="shared" si="628"/>
        <v>97.051473475432672</v>
      </c>
      <c r="R289" s="116">
        <f t="shared" si="628"/>
        <v>116.28610939499806</v>
      </c>
      <c r="S289" s="116">
        <f t="shared" si="628"/>
        <v>135.16942776352116</v>
      </c>
      <c r="T289" s="119">
        <f t="shared" si="628"/>
        <v>158.79553307111519</v>
      </c>
      <c r="V289" s="83">
        <v>2800</v>
      </c>
      <c r="W289" s="123">
        <f t="shared" ref="W289:AA289" si="629">W178*3600/((-0.0035*(($I$4+$I$5)/2)^2-0.0624*($I$4+$I$5)/2+1000.7)*4.186*($I$4-$I$5))</f>
        <v>67.716457963401439</v>
      </c>
      <c r="X289" s="116">
        <f t="shared" si="629"/>
        <v>110.57719919056085</v>
      </c>
      <c r="Y289" s="116">
        <f t="shared" si="629"/>
        <v>146.58724817239559</v>
      </c>
      <c r="Z289" s="116">
        <f t="shared" si="629"/>
        <v>178.11799837844114</v>
      </c>
      <c r="AA289" s="119">
        <f t="shared" si="629"/>
        <v>219.5734694014314</v>
      </c>
    </row>
    <row r="290" spans="1:27" ht="21" hidden="1" customHeight="1" x14ac:dyDescent="0.35">
      <c r="A290" s="83">
        <v>2900</v>
      </c>
      <c r="B290" s="123">
        <f t="shared" ref="B290:F290" si="630">B179*3600/((-0.0035*(($I$4+$I$5)/2)^2-0.0624*($I$4+$I$5)/2+1000.7)*4.186*($I$4-$I$5))</f>
        <v>56.035149391245291</v>
      </c>
      <c r="C290" s="116">
        <f t="shared" si="630"/>
        <v>69.385216330852316</v>
      </c>
      <c r="D290" s="116">
        <f t="shared" si="630"/>
        <v>89.498146128023436</v>
      </c>
      <c r="E290" s="116">
        <f t="shared" si="630"/>
        <v>98.720231842883564</v>
      </c>
      <c r="F290" s="119">
        <f t="shared" si="630"/>
        <v>115.75913306843464</v>
      </c>
      <c r="G290" s="71"/>
      <c r="H290" s="83">
        <v>2900</v>
      </c>
      <c r="I290" s="123">
        <f t="shared" ref="I290:M290" si="631">I179*3600/((-0.0035*(($I$4+$I$5)/2)^2-0.0624*($I$4+$I$5)/2+1000.7)*4.186*($I$4-$I$5))</f>
        <v>61.656230207921936</v>
      </c>
      <c r="J290" s="116">
        <f t="shared" si="631"/>
        <v>81.85698939285362</v>
      </c>
      <c r="K290" s="116">
        <f t="shared" si="631"/>
        <v>108.38146449654654</v>
      </c>
      <c r="L290" s="116">
        <f t="shared" si="631"/>
        <v>117.69137959916723</v>
      </c>
      <c r="M290" s="119">
        <f t="shared" si="631"/>
        <v>141.14182613124009</v>
      </c>
      <c r="O290" s="83">
        <v>2900</v>
      </c>
      <c r="P290" s="123">
        <f t="shared" ref="P290:T290" si="632">P179*3600/((-0.0035*(($I$4+$I$5)/2)^2-0.0624*($I$4+$I$5)/2+1000.7)*4.186*($I$4-$I$5))</f>
        <v>68.155604902204303</v>
      </c>
      <c r="Q290" s="116">
        <f t="shared" si="632"/>
        <v>100.82813714913731</v>
      </c>
      <c r="R290" s="116">
        <f t="shared" si="632"/>
        <v>120.85323755854785</v>
      </c>
      <c r="S290" s="116">
        <f t="shared" si="632"/>
        <v>140.43919102915552</v>
      </c>
      <c r="T290" s="119">
        <f t="shared" si="632"/>
        <v>164.94359021435525</v>
      </c>
      <c r="V290" s="83">
        <v>2900</v>
      </c>
      <c r="W290" s="123">
        <f t="shared" ref="W290:AA290" si="633">W179*3600/((-0.0035*(($I$4+$I$5)/2)^2-0.0624*($I$4+$I$5)/2+1000.7)*4.186*($I$4-$I$5))</f>
        <v>70.351339596218622</v>
      </c>
      <c r="X290" s="116">
        <f t="shared" si="633"/>
        <v>114.88083919082891</v>
      </c>
      <c r="Y290" s="116">
        <f t="shared" si="633"/>
        <v>152.29615837683281</v>
      </c>
      <c r="Z290" s="116">
        <f t="shared" si="633"/>
        <v>185.14434939928697</v>
      </c>
      <c r="AA290" s="119">
        <f t="shared" si="633"/>
        <v>228.18074940196752</v>
      </c>
    </row>
    <row r="291" spans="1:27" ht="21" hidden="1" customHeight="1" x14ac:dyDescent="0.35">
      <c r="A291" s="84">
        <v>3000</v>
      </c>
      <c r="B291" s="124">
        <f t="shared" ref="B291:F291" si="634">B180*3600/((-0.0035*(($I$4+$I$5)/2)^2-0.0624*($I$4+$I$5)/2+1000.7)*4.186*($I$4-$I$5))</f>
        <v>58.143054697499032</v>
      </c>
      <c r="C291" s="120">
        <f t="shared" si="634"/>
        <v>72.0200979636695</v>
      </c>
      <c r="D291" s="120">
        <f t="shared" si="634"/>
        <v>92.923492250685769</v>
      </c>
      <c r="E291" s="120">
        <f t="shared" si="634"/>
        <v>102.4090661288276</v>
      </c>
      <c r="F291" s="121">
        <f t="shared" si="634"/>
        <v>120.06277306870268</v>
      </c>
      <c r="G291" s="71"/>
      <c r="H291" s="84">
        <v>3000</v>
      </c>
      <c r="I291" s="124">
        <f t="shared" ref="I291:M291" si="635">I180*3600/((-0.0035*(($I$4+$I$5)/2)^2-0.0624*($I$4+$I$5)/2+1000.7)*4.186*($I$4-$I$5))</f>
        <v>63.93979428969682</v>
      </c>
      <c r="J291" s="120">
        <f t="shared" si="635"/>
        <v>84.931017964473668</v>
      </c>
      <c r="K291" s="120">
        <f t="shared" si="635"/>
        <v>112.42161633353288</v>
      </c>
      <c r="L291" s="120">
        <f t="shared" si="635"/>
        <v>122.08284898719586</v>
      </c>
      <c r="M291" s="121">
        <f t="shared" si="635"/>
        <v>146.41158939687446</v>
      </c>
      <c r="O291" s="84">
        <v>3000</v>
      </c>
      <c r="P291" s="124">
        <f t="shared" ref="P291:T291" si="636">P180*3600/((-0.0035*(($I$4+$I$5)/2)^2-0.0624*($I$4+$I$5)/2+1000.7)*4.186*($I$4-$I$5))</f>
        <v>70.702657147260908</v>
      </c>
      <c r="Q291" s="120">
        <f t="shared" si="636"/>
        <v>104.60480082284192</v>
      </c>
      <c r="R291" s="120">
        <f t="shared" si="636"/>
        <v>125.33253633433705</v>
      </c>
      <c r="S291" s="120">
        <f t="shared" si="636"/>
        <v>145.70895429478989</v>
      </c>
      <c r="T291" s="121">
        <f t="shared" si="636"/>
        <v>171.17947674535591</v>
      </c>
      <c r="V291" s="84">
        <v>3000</v>
      </c>
      <c r="W291" s="124">
        <f t="shared" ref="W291:AA291" si="637">W180*3600/((-0.0035*(($I$4+$I$5)/2)^2-0.0624*($I$4+$I$5)/2+1000.7)*4.186*($I$4-$I$5))</f>
        <v>72.986221229035792</v>
      </c>
      <c r="X291" s="120">
        <f t="shared" si="637"/>
        <v>119.18447919109697</v>
      </c>
      <c r="Y291" s="120">
        <f t="shared" si="637"/>
        <v>158.09289796903062</v>
      </c>
      <c r="Z291" s="120">
        <f t="shared" si="637"/>
        <v>192.0828710323722</v>
      </c>
      <c r="AA291" s="121">
        <f t="shared" si="637"/>
        <v>236.70020001474305</v>
      </c>
    </row>
    <row r="292" spans="1:27" ht="21" hidden="1" customHeight="1" x14ac:dyDescent="0.35">
      <c r="A292" s="81">
        <v>3200</v>
      </c>
      <c r="B292" s="122">
        <f t="shared" ref="B292:F292" si="638">B181*3600/((-0.0035*(($I$4+$I$5)/2)^2-0.0624*($I$4+$I$5)/2+1000.7)*4.186*($I$4-$I$5))</f>
        <v>62.358865310006514</v>
      </c>
      <c r="C292" s="117">
        <f t="shared" si="638"/>
        <v>77.202031841543274</v>
      </c>
      <c r="D292" s="117">
        <f t="shared" si="638"/>
        <v>99.598525720489278</v>
      </c>
      <c r="E292" s="117">
        <f t="shared" si="638"/>
        <v>109.7867347007157</v>
      </c>
      <c r="F292" s="118">
        <f t="shared" si="638"/>
        <v>128.75788245699937</v>
      </c>
      <c r="G292" s="71"/>
      <c r="H292" s="81">
        <v>3200</v>
      </c>
      <c r="I292" s="122">
        <f t="shared" ref="I292:M292" si="639">I181*3600/((-0.0035*(($I$4+$I$5)/2)^2-0.0624*($I$4+$I$5)/2+1000.7)*4.186*($I$4-$I$5))</f>
        <v>68.594751841007167</v>
      </c>
      <c r="J292" s="117">
        <f t="shared" si="639"/>
        <v>91.166904495474313</v>
      </c>
      <c r="K292" s="117">
        <f t="shared" si="639"/>
        <v>120.58974939526613</v>
      </c>
      <c r="L292" s="117">
        <f t="shared" si="639"/>
        <v>130.95361715101367</v>
      </c>
      <c r="M292" s="118">
        <f t="shared" si="639"/>
        <v>157.03894531590373</v>
      </c>
      <c r="O292" s="81">
        <v>3200</v>
      </c>
      <c r="P292" s="122">
        <f t="shared" ref="P292:T292" si="640">P181*3600/((-0.0035*(($I$4+$I$5)/2)^2-0.0624*($I$4+$I$5)/2+1000.7)*4.186*($I$4-$I$5))</f>
        <v>75.884591025134696</v>
      </c>
      <c r="Q292" s="117">
        <f t="shared" si="640"/>
        <v>112.24595755801172</v>
      </c>
      <c r="R292" s="117">
        <f t="shared" si="640"/>
        <v>134.46679266143659</v>
      </c>
      <c r="S292" s="117">
        <f t="shared" si="640"/>
        <v>156.2484808260586</v>
      </c>
      <c r="T292" s="118">
        <f t="shared" si="640"/>
        <v>183.56342041959664</v>
      </c>
      <c r="V292" s="81">
        <v>3200</v>
      </c>
      <c r="W292" s="122">
        <f t="shared" ref="W292:AA292" si="641">W181*3600/((-0.0035*(($I$4+$I$5)/2)^2-0.0624*($I$4+$I$5)/2+1000.7)*4.186*($I$4-$I$5))</f>
        <v>78.255984494670145</v>
      </c>
      <c r="X292" s="117">
        <f t="shared" si="641"/>
        <v>127.87958857939364</v>
      </c>
      <c r="Y292" s="117">
        <f t="shared" si="641"/>
        <v>169.51071837790505</v>
      </c>
      <c r="Z292" s="117">
        <f t="shared" si="641"/>
        <v>205.95991429854266</v>
      </c>
      <c r="AA292" s="118">
        <f t="shared" si="641"/>
        <v>253.91476001581526</v>
      </c>
    </row>
    <row r="293" spans="1:27" ht="21" hidden="1" customHeight="1" x14ac:dyDescent="0.25">
      <c r="A293" s="83">
        <v>3400</v>
      </c>
      <c r="B293" s="123">
        <f t="shared" ref="B293:F293" si="642">B182*3600/((-0.0035*(($I$4+$I$5)/2)^2-0.0624*($I$4+$I$5)/2+1000.7)*4.186*($I$4-$I$5))</f>
        <v>66.574675922514004</v>
      </c>
      <c r="C293" s="116">
        <f t="shared" si="642"/>
        <v>82.383965719417063</v>
      </c>
      <c r="D293" s="116">
        <f t="shared" si="642"/>
        <v>106.36138857805336</v>
      </c>
      <c r="E293" s="116">
        <f t="shared" si="642"/>
        <v>117.25223266036437</v>
      </c>
      <c r="F293" s="119">
        <f t="shared" si="642"/>
        <v>137.45299184529605</v>
      </c>
      <c r="H293" s="83">
        <v>3400</v>
      </c>
      <c r="I293" s="123">
        <f t="shared" ref="I293:M293" si="643">I182*3600/((-0.0035*(($I$4+$I$5)/2)^2-0.0624*($I$4+$I$5)/2+1000.7)*4.186*($I$4-$I$5))</f>
        <v>73.249709392317513</v>
      </c>
      <c r="J293" s="116">
        <f t="shared" si="643"/>
        <v>97.314961638714394</v>
      </c>
      <c r="K293" s="116">
        <f t="shared" si="643"/>
        <v>128.75788245699937</v>
      </c>
      <c r="L293" s="116">
        <f t="shared" si="643"/>
        <v>139.73655592707095</v>
      </c>
      <c r="M293" s="119">
        <f t="shared" si="643"/>
        <v>167.66630123493303</v>
      </c>
      <c r="O293" s="83">
        <v>3400</v>
      </c>
      <c r="P293" s="123">
        <f t="shared" ref="P293:T293" si="644">P182*3600/((-0.0035*(($I$4+$I$5)/2)^2-0.0624*($I$4+$I$5)/2+1000.7)*4.186*($I$4-$I$5))</f>
        <v>80.978695515247907</v>
      </c>
      <c r="Q293" s="116">
        <f t="shared" si="644"/>
        <v>119.79928490542098</v>
      </c>
      <c r="R293" s="116">
        <f t="shared" si="644"/>
        <v>143.51321960077556</v>
      </c>
      <c r="S293" s="116">
        <f t="shared" si="644"/>
        <v>166.7880073573273</v>
      </c>
      <c r="T293" s="119">
        <f t="shared" si="644"/>
        <v>195.94736409383739</v>
      </c>
      <c r="V293" s="83">
        <v>3400</v>
      </c>
      <c r="W293" s="123">
        <f t="shared" ref="W293:AA293" si="645">W182*3600/((-0.0035*(($I$4+$I$5)/2)^2-0.0624*($I$4+$I$5)/2+1000.7)*4.186*($I$4-$I$5))</f>
        <v>83.525747760304498</v>
      </c>
      <c r="X293" s="116">
        <f t="shared" si="645"/>
        <v>136.48686857992976</v>
      </c>
      <c r="Y293" s="116">
        <f t="shared" si="645"/>
        <v>180.92853878677948</v>
      </c>
      <c r="Z293" s="116">
        <f t="shared" si="645"/>
        <v>219.92478695247368</v>
      </c>
      <c r="AA293" s="119">
        <f t="shared" si="645"/>
        <v>271.04149062912694</v>
      </c>
    </row>
    <row r="294" spans="1:27" ht="21" hidden="1" customHeight="1" x14ac:dyDescent="0.3">
      <c r="A294" s="84">
        <v>3600</v>
      </c>
      <c r="B294" s="124">
        <f t="shared" ref="B294:F294" si="646">B183*3600/((-0.0035*(($I$4+$I$5)/2)^2-0.0624*($I$4+$I$5)/2+1000.7)*4.186*($I$4-$I$5))</f>
        <v>70.790486535021486</v>
      </c>
      <c r="C294" s="120">
        <f t="shared" si="646"/>
        <v>87.653728985051416</v>
      </c>
      <c r="D294" s="120">
        <f t="shared" si="646"/>
        <v>113.12425143561745</v>
      </c>
      <c r="E294" s="120">
        <f t="shared" si="646"/>
        <v>124.62990123225246</v>
      </c>
      <c r="F294" s="121">
        <f t="shared" si="646"/>
        <v>146.2359306213533</v>
      </c>
      <c r="G294" s="8"/>
      <c r="H294" s="84">
        <v>3600</v>
      </c>
      <c r="I294" s="124">
        <f t="shared" ref="I294:M294" si="647">I183*3600/((-0.0035*(($I$4+$I$5)/2)^2-0.0624*($I$4+$I$5)/2+1000.7)*4.186*($I$4-$I$5))</f>
        <v>77.816837555867295</v>
      </c>
      <c r="J294" s="120">
        <f t="shared" si="647"/>
        <v>103.46301878195447</v>
      </c>
      <c r="K294" s="120">
        <f t="shared" si="647"/>
        <v>136.83818613097205</v>
      </c>
      <c r="L294" s="120">
        <f t="shared" si="647"/>
        <v>148.60732409088877</v>
      </c>
      <c r="M294" s="121">
        <f t="shared" si="647"/>
        <v>178.2936571539623</v>
      </c>
      <c r="N294" s="8"/>
      <c r="O294" s="84">
        <v>3600</v>
      </c>
      <c r="P294" s="124">
        <f t="shared" ref="P294:T294" si="648">P183*3600/((-0.0035*(($I$4+$I$5)/2)^2-0.0624*($I$4+$I$5)/2+1000.7)*4.186*($I$4-$I$5))</f>
        <v>86.160629393121681</v>
      </c>
      <c r="Q294" s="120">
        <f t="shared" si="648"/>
        <v>127.35261225283021</v>
      </c>
      <c r="R294" s="120">
        <f t="shared" si="648"/>
        <v>152.64747592787512</v>
      </c>
      <c r="S294" s="120">
        <f t="shared" si="648"/>
        <v>177.32753388859601</v>
      </c>
      <c r="T294" s="121">
        <f t="shared" si="648"/>
        <v>208.41913715583868</v>
      </c>
      <c r="V294" s="84">
        <v>3600</v>
      </c>
      <c r="W294" s="124">
        <f t="shared" ref="W294:AA294" si="649">W183*3600/((-0.0035*(($I$4+$I$5)/2)^2-0.0624*($I$4+$I$5)/2+1000.7)*4.186*($I$4-$I$5))</f>
        <v>88.795511025938865</v>
      </c>
      <c r="X294" s="120">
        <f t="shared" si="649"/>
        <v>145.18197796822645</v>
      </c>
      <c r="Y294" s="120">
        <f t="shared" si="649"/>
        <v>192.43418858341448</v>
      </c>
      <c r="Z294" s="120">
        <f t="shared" si="649"/>
        <v>233.80183021864414</v>
      </c>
      <c r="AA294" s="125">
        <f t="shared" si="649"/>
        <v>288.16822124243856</v>
      </c>
    </row>
    <row r="295" spans="1:27" ht="21" hidden="1" customHeight="1" x14ac:dyDescent="0.25"/>
    <row r="296" spans="1:27" ht="21" customHeight="1" x14ac:dyDescent="0.25"/>
    <row r="297" spans="1:27" ht="21" customHeight="1" x14ac:dyDescent="0.25"/>
    <row r="298" spans="1:27" ht="21" customHeight="1" x14ac:dyDescent="0.25"/>
    <row r="299" spans="1:27" ht="21" customHeight="1" x14ac:dyDescent="0.25"/>
    <row r="300" spans="1:27" ht="21" customHeight="1" x14ac:dyDescent="0.25"/>
    <row r="301" spans="1:27" ht="21" customHeight="1" x14ac:dyDescent="0.25"/>
    <row r="302" spans="1:27" ht="21" customHeight="1" x14ac:dyDescent="0.25"/>
    <row r="303" spans="1:27" ht="21" customHeight="1" x14ac:dyDescent="0.25"/>
    <row r="304" spans="1:27" ht="21" customHeight="1" x14ac:dyDescent="0.25"/>
    <row r="305" ht="21" customHeight="1" x14ac:dyDescent="0.25"/>
    <row r="306" ht="21" customHeight="1" x14ac:dyDescent="0.25"/>
    <row r="307" ht="21" customHeight="1" x14ac:dyDescent="0.25"/>
    <row r="308" ht="21" customHeight="1" x14ac:dyDescent="0.25"/>
    <row r="309" ht="21" customHeight="1" x14ac:dyDescent="0.25"/>
    <row r="310" ht="21" customHeight="1" x14ac:dyDescent="0.25"/>
    <row r="311" ht="21" customHeight="1" x14ac:dyDescent="0.25"/>
    <row r="312" ht="21" customHeight="1" x14ac:dyDescent="0.25"/>
    <row r="313" ht="21" customHeight="1" x14ac:dyDescent="0.25"/>
  </sheetData>
  <sheetProtection algorithmName="SHA-512" hashValue="lwqX5KWDQ57PKyzjk2Z6FSrG+dT8z2VxaD/WxC+h5CXzqrANQR709HoXJphHaIJTdPke9EcWp3lVl2cwfgg3LA==" saltValue="cBIO+O0AuinNm4VeTu4idg==" spinCount="100000" sheet="1" objects="1" scenarios="1"/>
  <mergeCells count="4">
    <mergeCell ref="F40:H40"/>
    <mergeCell ref="F41:H41"/>
    <mergeCell ref="F38:H38"/>
    <mergeCell ref="F39:H39"/>
  </mergeCells>
  <conditionalFormatting sqref="B161:F183">
    <cfRule type="expression" dxfId="136" priority="129">
      <formula>IF(B133&lt;250,1,0)</formula>
    </cfRule>
  </conditionalFormatting>
  <conditionalFormatting sqref="I161:M183">
    <cfRule type="expression" dxfId="135" priority="128">
      <formula>IF(I133&lt;250,1,0)</formula>
    </cfRule>
  </conditionalFormatting>
  <conditionalFormatting sqref="P161:T183">
    <cfRule type="expression" dxfId="134" priority="127">
      <formula>IF(P133&lt;250,1,0)</formula>
    </cfRule>
  </conditionalFormatting>
  <conditionalFormatting sqref="W161:AA183">
    <cfRule type="expression" dxfId="133" priority="126">
      <formula>IF(W133&lt;250,1,0)</formula>
    </cfRule>
  </conditionalFormatting>
  <conditionalFormatting sqref="M7">
    <cfRule type="expression" dxfId="132" priority="121">
      <formula>IF(B133&lt;250,"Inaccurate value, too low water flow rate",0)</formula>
    </cfRule>
    <cfRule type="expression" priority="122">
      <formula>IF(B133&lt;250,"Inaccurate value, too low water flow rat",0)</formula>
    </cfRule>
    <cfRule type="expression" priority="123">
      <formula>IF(B133&lt;250,"Inaccurate value, too low water flow rate",0)</formula>
    </cfRule>
  </conditionalFormatting>
  <conditionalFormatting sqref="AY186:BC186">
    <cfRule type="expression" dxfId="131" priority="118">
      <formula>IF(AY186&gt;20000,1,0)</formula>
    </cfRule>
  </conditionalFormatting>
  <conditionalFormatting sqref="AR186">
    <cfRule type="expression" dxfId="130" priority="117">
      <formula>IF(AH186&gt;20000,1,0)</formula>
    </cfRule>
  </conditionalFormatting>
  <conditionalFormatting sqref="B189:F211">
    <cfRule type="expression" dxfId="129" priority="116">
      <formula>IF(B189&gt;5000,1,0)</formula>
    </cfRule>
  </conditionalFormatting>
  <conditionalFormatting sqref="P190:T211 R189:T189">
    <cfRule type="expression" dxfId="128" priority="114">
      <formula>IF(P189&gt;5000,1,0)</formula>
    </cfRule>
  </conditionalFormatting>
  <conditionalFormatting sqref="W190:AA211 Y189:AA189">
    <cfRule type="expression" dxfId="127" priority="106">
      <formula>IF(W189&gt;5000,1,0)</formula>
    </cfRule>
  </conditionalFormatting>
  <conditionalFormatting sqref="I190:M211 I189:L189">
    <cfRule type="expression" dxfId="126" priority="103">
      <formula>IF(I189&gt;5000,1,0)</formula>
    </cfRule>
  </conditionalFormatting>
  <conditionalFormatting sqref="L7">
    <cfRule type="expression" dxfId="125" priority="65">
      <formula>IF(B133&lt;250,1,0)</formula>
    </cfRule>
  </conditionalFormatting>
  <conditionalFormatting sqref="L8">
    <cfRule type="expression" dxfId="124" priority="64">
      <formula>IF(AA211&gt;5000,1,0)</formula>
    </cfRule>
  </conditionalFormatting>
  <conditionalFormatting sqref="B219:F219 I219:M219 P219:T219 W219:AA219">
    <cfRule type="expression" dxfId="123" priority="60">
      <formula>IF(B133&lt;250,1,0)</formula>
    </cfRule>
  </conditionalFormatting>
  <conditionalFormatting sqref="B221:F221 I221:M221 P221:T221 W221:AA221">
    <cfRule type="expression" dxfId="122" priority="54">
      <formula>IF(B134&lt;250,1,0)</formula>
    </cfRule>
  </conditionalFormatting>
  <conditionalFormatting sqref="B223:F223 I223:M223 P223:T223 W223:AA223">
    <cfRule type="expression" dxfId="121" priority="53">
      <formula>IF(B135&lt;250,1,0)</formula>
    </cfRule>
  </conditionalFormatting>
  <conditionalFormatting sqref="B225:F225 I225:M225 P225:T225 W225:AA225">
    <cfRule type="expression" dxfId="120" priority="52">
      <formula>IF(B136&lt;250,1,0)</formula>
    </cfRule>
  </conditionalFormatting>
  <conditionalFormatting sqref="AD265">
    <cfRule type="expression" dxfId="119" priority="51">
      <formula>IF($B$264:$AA$264&gt;5000,1,0)</formula>
    </cfRule>
  </conditionalFormatting>
  <conditionalFormatting sqref="B264:C264 I264:J264 U264 G264 L264 N264">
    <cfRule type="expression" dxfId="118" priority="50">
      <formula>IF(B264:AA264&gt;5000,1,0)</formula>
    </cfRule>
  </conditionalFormatting>
  <conditionalFormatting sqref="B227:F227 I227:M227 P227:T227 W227:AA227">
    <cfRule type="expression" dxfId="117" priority="44">
      <formula>IF(B137&lt;250,1,0)</formula>
    </cfRule>
  </conditionalFormatting>
  <conditionalFormatting sqref="B229:F229 I229:M229 P229:T229 W229:AA229">
    <cfRule type="expression" dxfId="116" priority="43">
      <formula>IF(B138&lt;250,1,0)</formula>
    </cfRule>
  </conditionalFormatting>
  <conditionalFormatting sqref="B231:F231 I231:M231 P231:T231 W231:AA231">
    <cfRule type="expression" dxfId="115" priority="42">
      <formula>IF(B139&lt;250,1,0)</formula>
    </cfRule>
  </conditionalFormatting>
  <conditionalFormatting sqref="B233:F233 I233:M233 P233:T233 W233:AA233">
    <cfRule type="expression" dxfId="114" priority="41">
      <formula>IF(B140&lt;250,1,0)</formula>
    </cfRule>
  </conditionalFormatting>
  <conditionalFormatting sqref="B235:F235 I235:M235 P235:T235 W235:AA235">
    <cfRule type="expression" dxfId="113" priority="40">
      <formula>IF(B141&lt;250,1,0)</formula>
    </cfRule>
  </conditionalFormatting>
  <conditionalFormatting sqref="B237:F237 I237:M237 P237:T237 W237:AA237">
    <cfRule type="expression" dxfId="112" priority="39">
      <formula>IF(B142&lt;250,1,0)</formula>
    </cfRule>
  </conditionalFormatting>
  <conditionalFormatting sqref="B239:F239 I239:M239 P239:T239 W239:AA239">
    <cfRule type="expression" dxfId="111" priority="38">
      <formula>IF(B143&lt;250,1,0)</formula>
    </cfRule>
  </conditionalFormatting>
  <conditionalFormatting sqref="B241:F241 I241:M241 P241:T241 W241:AA241">
    <cfRule type="expression" dxfId="110" priority="37">
      <formula>IF(B144&lt;250,1,0)</formula>
    </cfRule>
  </conditionalFormatting>
  <conditionalFormatting sqref="B243:F243 I243:M243 P243:T243 W243:AA243">
    <cfRule type="expression" dxfId="109" priority="36">
      <formula>IF(B145&lt;250,1,0)</formula>
    </cfRule>
  </conditionalFormatting>
  <conditionalFormatting sqref="B245:F245 I245:M245 P245:T245 W245:AA245">
    <cfRule type="expression" dxfId="108" priority="35">
      <formula>IF(B146&lt;250,1,0)</formula>
    </cfRule>
  </conditionalFormatting>
  <conditionalFormatting sqref="B247:F247 I247:M247 P247:T247 W247:AA247">
    <cfRule type="expression" dxfId="107" priority="34">
      <formula>IF(B147&lt;250,1,0)</formula>
    </cfRule>
  </conditionalFormatting>
  <conditionalFormatting sqref="B249:F249 I249:M249 P249:T249 W249:AA249">
    <cfRule type="expression" dxfId="106" priority="33">
      <formula>IF(B148&lt;250,1,0)</formula>
    </cfRule>
  </conditionalFormatting>
  <conditionalFormatting sqref="B251:F251 I251:M251 P251:T251 W251:AA251">
    <cfRule type="expression" dxfId="105" priority="32">
      <formula>IF(B149&lt;250,1,0)</formula>
    </cfRule>
  </conditionalFormatting>
  <conditionalFormatting sqref="B253:F253 I253:M253 P253:T253 W253:AA253">
    <cfRule type="expression" dxfId="104" priority="31">
      <formula>IF(B150&lt;250,1,0)</formula>
    </cfRule>
  </conditionalFormatting>
  <conditionalFormatting sqref="B255:F255 I255:M255 P255:T255 W255:AA255">
    <cfRule type="expression" dxfId="103" priority="30">
      <formula>IF(B151&lt;250,1,0)</formula>
    </cfRule>
  </conditionalFormatting>
  <conditionalFormatting sqref="B257:F257 I257:M257 P257:T257 W257:AA257">
    <cfRule type="expression" dxfId="102" priority="29">
      <formula>IF(B152&lt;250,1,0)</formula>
    </cfRule>
  </conditionalFormatting>
  <conditionalFormatting sqref="B259:F259 I259:M259 P259:T259 W259:AA259 I261:M261 P261:T261 W261:AA261">
    <cfRule type="expression" dxfId="101" priority="28">
      <formula>IF(B152&lt;250,1,0)</formula>
    </cfRule>
  </conditionalFormatting>
  <conditionalFormatting sqref="B261:F261">
    <cfRule type="expression" dxfId="100" priority="27">
      <formula>IF(B154&lt;250,1,0)</formula>
    </cfRule>
  </conditionalFormatting>
  <conditionalFormatting sqref="B263:F263 I263:M263 P263:T263 W263:AA263">
    <cfRule type="expression" dxfId="99" priority="26">
      <formula>IF(B155&lt;259,1,0)</formula>
    </cfRule>
  </conditionalFormatting>
  <conditionalFormatting sqref="T211">
    <cfRule type="expression" dxfId="98" priority="25">
      <formula>IF($T$211&gt;5000,1,0)</formula>
    </cfRule>
  </conditionalFormatting>
  <conditionalFormatting sqref="AE204:AE205">
    <cfRule type="expression" dxfId="97" priority="24">
      <formula>IF($AA$207:$AA$208&gt;5000,1,0)</formula>
    </cfRule>
  </conditionalFormatting>
  <conditionalFormatting sqref="P272">
    <cfRule type="expression" dxfId="96" priority="11">
      <formula>IF(F272&gt;20000,1,0)</formula>
    </cfRule>
  </conditionalFormatting>
  <conditionalFormatting sqref="B272:F294">
    <cfRule type="expression" dxfId="95" priority="10">
      <formula>IF(B272&gt;5000,1,0)</formula>
    </cfRule>
  </conditionalFormatting>
  <conditionalFormatting sqref="P272:T294">
    <cfRule type="expression" dxfId="94" priority="9">
      <formula>IF(P272&gt;5000,1,0)</formula>
    </cfRule>
  </conditionalFormatting>
  <conditionalFormatting sqref="W272:AA294">
    <cfRule type="expression" dxfId="93" priority="8">
      <formula>IF(W272&gt;5000,1,0)</formula>
    </cfRule>
  </conditionalFormatting>
  <conditionalFormatting sqref="I272:M294">
    <cfRule type="expression" dxfId="92" priority="7">
      <formula>IF(I272&gt;5000,1,0)</formula>
    </cfRule>
  </conditionalFormatting>
  <conditionalFormatting sqref="T294">
    <cfRule type="expression" dxfId="91" priority="6">
      <formula>IF($T$211&gt;5000,1,0)</formula>
    </cfRule>
  </conditionalFormatting>
  <conditionalFormatting sqref="M189">
    <cfRule type="expression" dxfId="90" priority="5">
      <formula>IF(M189&gt;5000,1,0)</formula>
    </cfRule>
  </conditionalFormatting>
  <conditionalFormatting sqref="Q189">
    <cfRule type="expression" dxfId="89" priority="4">
      <formula>IF(Q189&gt;5000,1,0)</formula>
    </cfRule>
  </conditionalFormatting>
  <conditionalFormatting sqref="X189">
    <cfRule type="expression" dxfId="88" priority="3">
      <formula>IF(X189&gt;5000,1,0)</formula>
    </cfRule>
  </conditionalFormatting>
  <conditionalFormatting sqref="P189">
    <cfRule type="expression" dxfId="87" priority="2">
      <formula>IF(P189&gt;5000,1,0)</formula>
    </cfRule>
  </conditionalFormatting>
  <conditionalFormatting sqref="W189">
    <cfRule type="expression" dxfId="86" priority="1">
      <formula>IF(W189&gt;5000,1,0)</formula>
    </cfRule>
  </conditionalFormatting>
  <pageMargins left="0.7" right="0.7" top="0.75" bottom="0.75" header="0.3" footer="0.3"/>
  <pageSetup paperSize="9" scale="4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N273"/>
  <sheetViews>
    <sheetView tabSelected="1" zoomScale="70" zoomScaleNormal="70" workbookViewId="0">
      <selection activeCell="T1" sqref="T1"/>
    </sheetView>
  </sheetViews>
  <sheetFormatPr defaultRowHeight="15" x14ac:dyDescent="0.25"/>
  <cols>
    <col min="1" max="24" width="11.7109375" customWidth="1"/>
    <col min="25" max="25" width="9.140625" customWidth="1"/>
  </cols>
  <sheetData>
    <row r="1" spans="1:40" ht="21" x14ac:dyDescent="0.35">
      <c r="A1" s="58" t="s">
        <v>147</v>
      </c>
      <c r="P1" s="6"/>
      <c r="T1" s="2" t="s">
        <v>163</v>
      </c>
    </row>
    <row r="2" spans="1:40" ht="18.75" x14ac:dyDescent="0.3">
      <c r="A2" s="8" t="s">
        <v>26</v>
      </c>
    </row>
    <row r="3" spans="1:40" ht="18.75" x14ac:dyDescent="0.3">
      <c r="A3" s="8" t="s">
        <v>57</v>
      </c>
    </row>
    <row r="4" spans="1:40" ht="21.75" x14ac:dyDescent="0.35">
      <c r="A4" s="195" t="s">
        <v>136</v>
      </c>
      <c r="F4" s="5" t="s">
        <v>4</v>
      </c>
      <c r="G4" s="59">
        <v>75</v>
      </c>
      <c r="H4" s="8" t="s">
        <v>42</v>
      </c>
      <c r="I4" s="60"/>
      <c r="J4" s="5" t="s">
        <v>43</v>
      </c>
      <c r="K4" s="258">
        <v>2</v>
      </c>
      <c r="L4" s="112" t="s">
        <v>100</v>
      </c>
    </row>
    <row r="5" spans="1:40" ht="21.75" x14ac:dyDescent="0.35">
      <c r="F5" s="5" t="s">
        <v>98</v>
      </c>
      <c r="G5" s="59">
        <v>65</v>
      </c>
      <c r="H5" s="8" t="s">
        <v>42</v>
      </c>
      <c r="J5" s="8" t="s">
        <v>159</v>
      </c>
    </row>
    <row r="6" spans="1:40" ht="21.75" x14ac:dyDescent="0.35">
      <c r="F6" s="5" t="s">
        <v>97</v>
      </c>
      <c r="G6" s="59">
        <v>20</v>
      </c>
      <c r="H6" s="8" t="s">
        <v>42</v>
      </c>
    </row>
    <row r="7" spans="1:40" ht="21" x14ac:dyDescent="0.35">
      <c r="K7" s="71"/>
      <c r="L7" s="64" t="str">
        <f>IF(C180&lt;250,"  Low water flow rate, inaccurate value","")</f>
        <v/>
      </c>
    </row>
    <row r="8" spans="1:40" ht="21" x14ac:dyDescent="0.35">
      <c r="D8" s="6"/>
      <c r="E8" s="70"/>
      <c r="F8" s="6" t="str">
        <f>IF((G5-G6)/(G4-G6)&lt;0.7,"ΔTln =","ΔTar =")</f>
        <v>ΔTar =</v>
      </c>
      <c r="G8" s="55">
        <f>IF((G5-G6)/(G4-G6)&lt;0.7,(G4-G5)/LN((G4-G6)/(G5-G6)),(G4+G5)/2-G6)</f>
        <v>50</v>
      </c>
      <c r="H8" s="8" t="s">
        <v>0</v>
      </c>
      <c r="I8" s="6"/>
      <c r="J8" s="7"/>
      <c r="K8" s="71"/>
      <c r="L8" s="64" t="str">
        <f>IF(S172&gt;5000,"  High flow resistance","")</f>
        <v xml:space="preserve">  High flow resistance</v>
      </c>
    </row>
    <row r="9" spans="1:40" ht="21" hidden="1" x14ac:dyDescent="0.35">
      <c r="A9" s="8" t="s">
        <v>104</v>
      </c>
      <c r="D9" s="6"/>
      <c r="E9" s="70"/>
      <c r="F9" s="6"/>
      <c r="G9" s="70"/>
      <c r="H9" s="8"/>
      <c r="I9" s="6"/>
      <c r="J9" s="7"/>
      <c r="K9" s="71"/>
      <c r="L9" s="64"/>
    </row>
    <row r="10" spans="1:40" ht="21" hidden="1" x14ac:dyDescent="0.35">
      <c r="A10" s="159" t="s">
        <v>84</v>
      </c>
      <c r="B10" s="159"/>
      <c r="C10" s="160"/>
      <c r="D10" s="161"/>
      <c r="E10" s="159"/>
      <c r="F10" s="159" t="s">
        <v>90</v>
      </c>
      <c r="G10" s="159"/>
      <c r="H10" s="160"/>
      <c r="I10" s="161"/>
      <c r="J10" s="159"/>
      <c r="K10" s="159" t="s">
        <v>91</v>
      </c>
      <c r="L10" s="159"/>
      <c r="M10" s="159"/>
      <c r="N10" s="159"/>
      <c r="O10" s="159"/>
      <c r="P10" s="159" t="s">
        <v>92</v>
      </c>
      <c r="Q10" s="159"/>
      <c r="R10" s="159"/>
      <c r="S10" s="159"/>
      <c r="T10" s="159"/>
      <c r="U10" s="159" t="s">
        <v>93</v>
      </c>
      <c r="V10" s="159"/>
      <c r="W10" s="159"/>
      <c r="X10" s="159"/>
      <c r="Z10" s="4"/>
      <c r="AA10" s="4"/>
      <c r="AB10" s="4"/>
      <c r="AC10" s="4"/>
      <c r="AE10" s="4"/>
      <c r="AF10" s="4"/>
      <c r="AG10" s="4"/>
      <c r="AH10" s="4"/>
      <c r="AI10" s="4"/>
      <c r="AJ10" s="4"/>
      <c r="AK10" s="4"/>
      <c r="AL10" s="4"/>
      <c r="AM10" s="4"/>
      <c r="AN10" s="4"/>
    </row>
    <row r="11" spans="1:40" ht="21" hidden="1" customHeight="1" x14ac:dyDescent="0.35">
      <c r="A11" s="162" t="s">
        <v>58</v>
      </c>
      <c r="B11" s="163"/>
      <c r="C11" s="164" t="s">
        <v>85</v>
      </c>
      <c r="D11" s="164"/>
      <c r="E11" s="165"/>
      <c r="F11" s="162" t="s">
        <v>58</v>
      </c>
      <c r="G11" s="163"/>
      <c r="H11" s="164" t="s">
        <v>85</v>
      </c>
      <c r="I11" s="166"/>
      <c r="J11" s="159"/>
      <c r="K11" s="162" t="s">
        <v>58</v>
      </c>
      <c r="L11" s="163"/>
      <c r="M11" s="164" t="s">
        <v>85</v>
      </c>
      <c r="N11" s="166"/>
      <c r="O11" s="159"/>
      <c r="P11" s="162" t="s">
        <v>58</v>
      </c>
      <c r="Q11" s="163"/>
      <c r="R11" s="164" t="s">
        <v>85</v>
      </c>
      <c r="S11" s="166"/>
      <c r="T11" s="159"/>
      <c r="U11" s="162" t="s">
        <v>58</v>
      </c>
      <c r="V11" s="163"/>
      <c r="W11" s="164" t="s">
        <v>85</v>
      </c>
      <c r="X11" s="166"/>
      <c r="Z11" s="76"/>
      <c r="AA11" s="4"/>
      <c r="AB11" s="4"/>
      <c r="AC11" s="4"/>
      <c r="AE11" s="4"/>
      <c r="AF11" s="4"/>
      <c r="AG11" s="4"/>
      <c r="AH11" s="76"/>
      <c r="AI11" s="76"/>
      <c r="AJ11" s="4"/>
      <c r="AK11" s="4"/>
      <c r="AL11" s="4"/>
      <c r="AM11" s="4"/>
      <c r="AN11" s="4"/>
    </row>
    <row r="12" spans="1:40" ht="21" hidden="1" x14ac:dyDescent="0.35">
      <c r="A12" s="167" t="s">
        <v>61</v>
      </c>
      <c r="B12" s="168">
        <v>1</v>
      </c>
      <c r="C12" s="169">
        <v>2</v>
      </c>
      <c r="D12" s="169">
        <v>3</v>
      </c>
      <c r="E12" s="170"/>
      <c r="F12" s="167" t="s">
        <v>61</v>
      </c>
      <c r="G12" s="168">
        <v>1</v>
      </c>
      <c r="H12" s="169">
        <v>2</v>
      </c>
      <c r="I12" s="172">
        <v>3</v>
      </c>
      <c r="J12" s="159"/>
      <c r="K12" s="167" t="s">
        <v>61</v>
      </c>
      <c r="L12" s="168">
        <v>1</v>
      </c>
      <c r="M12" s="169">
        <v>2</v>
      </c>
      <c r="N12" s="172">
        <v>3</v>
      </c>
      <c r="O12" s="159"/>
      <c r="P12" s="167" t="s">
        <v>61</v>
      </c>
      <c r="Q12" s="168">
        <v>1</v>
      </c>
      <c r="R12" s="169">
        <v>2</v>
      </c>
      <c r="S12" s="172">
        <v>3</v>
      </c>
      <c r="T12" s="159"/>
      <c r="U12" s="167" t="s">
        <v>61</v>
      </c>
      <c r="V12" s="168">
        <v>1</v>
      </c>
      <c r="W12" s="169">
        <v>2</v>
      </c>
      <c r="X12" s="172">
        <v>3</v>
      </c>
      <c r="Z12" s="116"/>
      <c r="AA12" s="76"/>
      <c r="AB12" s="76"/>
      <c r="AC12" s="76"/>
      <c r="AE12" s="76"/>
      <c r="AF12" s="76"/>
      <c r="AG12" s="76"/>
      <c r="AH12" s="76"/>
      <c r="AI12" s="116"/>
      <c r="AJ12" s="76"/>
      <c r="AK12" s="76"/>
      <c r="AL12" s="76"/>
      <c r="AM12" s="76"/>
      <c r="AN12" s="76"/>
    </row>
    <row r="13" spans="1:40" ht="21" hidden="1" x14ac:dyDescent="0.35">
      <c r="A13" s="162">
        <v>700</v>
      </c>
      <c r="B13" s="173">
        <v>192</v>
      </c>
      <c r="C13" s="174">
        <v>342</v>
      </c>
      <c r="D13" s="175">
        <v>427</v>
      </c>
      <c r="E13" s="170"/>
      <c r="F13" s="176">
        <v>700</v>
      </c>
      <c r="G13" s="173">
        <v>285</v>
      </c>
      <c r="H13" s="174">
        <v>506</v>
      </c>
      <c r="I13" s="175">
        <v>633</v>
      </c>
      <c r="J13" s="159"/>
      <c r="K13" s="162">
        <v>700</v>
      </c>
      <c r="L13" s="173">
        <v>313</v>
      </c>
      <c r="M13" s="174">
        <v>556</v>
      </c>
      <c r="N13" s="175">
        <v>695</v>
      </c>
      <c r="O13" s="159"/>
      <c r="P13" s="162">
        <v>700</v>
      </c>
      <c r="Q13" s="173">
        <v>397</v>
      </c>
      <c r="R13" s="174">
        <v>706</v>
      </c>
      <c r="S13" s="175">
        <v>882</v>
      </c>
      <c r="T13" s="159"/>
      <c r="U13" s="162">
        <v>700</v>
      </c>
      <c r="V13" s="173">
        <v>541</v>
      </c>
      <c r="W13" s="174">
        <v>962</v>
      </c>
      <c r="X13" s="175">
        <v>1202</v>
      </c>
      <c r="AA13" s="76" t="s">
        <v>99</v>
      </c>
      <c r="AB13" s="76"/>
      <c r="AC13" s="76"/>
      <c r="AE13" s="76"/>
      <c r="AF13" s="76"/>
      <c r="AG13" s="76"/>
      <c r="AH13" s="4"/>
      <c r="AI13" s="76"/>
      <c r="AJ13" s="76"/>
      <c r="AK13" s="76"/>
      <c r="AL13" s="76"/>
      <c r="AM13" s="76"/>
      <c r="AN13" s="76"/>
    </row>
    <row r="14" spans="1:40" ht="21" hidden="1" x14ac:dyDescent="0.35">
      <c r="A14" s="176">
        <v>800</v>
      </c>
      <c r="B14" s="177">
        <v>192</v>
      </c>
      <c r="C14" s="178">
        <v>342</v>
      </c>
      <c r="D14" s="179">
        <v>427</v>
      </c>
      <c r="E14" s="170"/>
      <c r="F14" s="176">
        <v>800</v>
      </c>
      <c r="G14" s="177">
        <v>285</v>
      </c>
      <c r="H14" s="178">
        <v>506</v>
      </c>
      <c r="I14" s="179">
        <v>633</v>
      </c>
      <c r="J14" s="159"/>
      <c r="K14" s="176">
        <v>800</v>
      </c>
      <c r="L14" s="177">
        <v>313</v>
      </c>
      <c r="M14" s="178">
        <v>556</v>
      </c>
      <c r="N14" s="179">
        <v>695</v>
      </c>
      <c r="O14" s="159"/>
      <c r="P14" s="176">
        <v>800</v>
      </c>
      <c r="Q14" s="177">
        <v>397</v>
      </c>
      <c r="R14" s="178">
        <v>706</v>
      </c>
      <c r="S14" s="179">
        <v>882</v>
      </c>
      <c r="T14" s="159"/>
      <c r="U14" s="176">
        <v>800</v>
      </c>
      <c r="V14" s="177">
        <v>541</v>
      </c>
      <c r="W14" s="178">
        <v>962</v>
      </c>
      <c r="X14" s="179">
        <v>1202</v>
      </c>
      <c r="AA14" s="76" t="s">
        <v>99</v>
      </c>
      <c r="AB14" s="76"/>
      <c r="AC14" s="76"/>
      <c r="AE14" s="76"/>
      <c r="AF14" s="76"/>
      <c r="AG14" s="76"/>
      <c r="AH14" s="4"/>
      <c r="AI14" s="76"/>
      <c r="AJ14" s="76"/>
      <c r="AK14" s="76"/>
      <c r="AL14" s="76"/>
      <c r="AM14" s="76"/>
      <c r="AN14" s="76"/>
    </row>
    <row r="15" spans="1:40" ht="21" hidden="1" x14ac:dyDescent="0.35">
      <c r="A15" s="180">
        <v>900</v>
      </c>
      <c r="B15" s="181">
        <v>192</v>
      </c>
      <c r="C15" s="182">
        <v>342</v>
      </c>
      <c r="D15" s="183">
        <v>427</v>
      </c>
      <c r="E15" s="170"/>
      <c r="F15" s="180">
        <v>900</v>
      </c>
      <c r="G15" s="181">
        <v>285</v>
      </c>
      <c r="H15" s="182">
        <v>506</v>
      </c>
      <c r="I15" s="183">
        <v>633</v>
      </c>
      <c r="J15" s="159"/>
      <c r="K15" s="180">
        <v>900</v>
      </c>
      <c r="L15" s="181">
        <v>313</v>
      </c>
      <c r="M15" s="182">
        <v>556</v>
      </c>
      <c r="N15" s="183">
        <v>695</v>
      </c>
      <c r="O15" s="159"/>
      <c r="P15" s="180">
        <v>900</v>
      </c>
      <c r="Q15" s="181">
        <v>397</v>
      </c>
      <c r="R15" s="182">
        <v>706</v>
      </c>
      <c r="S15" s="183">
        <v>882</v>
      </c>
      <c r="T15" s="159"/>
      <c r="U15" s="180">
        <v>900</v>
      </c>
      <c r="V15" s="181">
        <v>541</v>
      </c>
      <c r="W15" s="182">
        <v>962</v>
      </c>
      <c r="X15" s="183">
        <v>1202</v>
      </c>
      <c r="AA15" s="76" t="s">
        <v>99</v>
      </c>
      <c r="AB15" s="76"/>
      <c r="AC15" s="76"/>
      <c r="AE15" s="76"/>
      <c r="AF15" s="76"/>
      <c r="AG15" s="76"/>
      <c r="AH15" s="4"/>
      <c r="AI15" s="76"/>
      <c r="AJ15" s="76"/>
      <c r="AK15" s="76"/>
      <c r="AL15" s="76"/>
      <c r="AM15" s="76"/>
      <c r="AN15" s="76"/>
    </row>
    <row r="16" spans="1:40" ht="21" hidden="1" x14ac:dyDescent="0.35">
      <c r="A16" s="162">
        <v>1000</v>
      </c>
      <c r="B16" s="173">
        <v>397</v>
      </c>
      <c r="C16" s="174">
        <v>706</v>
      </c>
      <c r="D16" s="175">
        <v>883</v>
      </c>
      <c r="E16" s="170"/>
      <c r="F16" s="162">
        <v>1000</v>
      </c>
      <c r="G16" s="173">
        <v>588</v>
      </c>
      <c r="H16" s="174">
        <v>1046</v>
      </c>
      <c r="I16" s="175">
        <v>1307</v>
      </c>
      <c r="J16" s="159"/>
      <c r="K16" s="162">
        <v>1000</v>
      </c>
      <c r="L16" s="173">
        <v>645</v>
      </c>
      <c r="M16" s="174">
        <v>1147</v>
      </c>
      <c r="N16" s="175">
        <v>1434</v>
      </c>
      <c r="O16" s="159"/>
      <c r="P16" s="162">
        <v>1000</v>
      </c>
      <c r="Q16" s="173">
        <v>820</v>
      </c>
      <c r="R16" s="174">
        <v>1458</v>
      </c>
      <c r="S16" s="175">
        <v>1822</v>
      </c>
      <c r="T16" s="159"/>
      <c r="U16" s="162">
        <v>1000</v>
      </c>
      <c r="V16" s="173">
        <v>1117</v>
      </c>
      <c r="W16" s="174">
        <v>1986</v>
      </c>
      <c r="X16" s="175">
        <v>2482</v>
      </c>
      <c r="AA16" s="76" t="s">
        <v>99</v>
      </c>
      <c r="AB16" s="76"/>
      <c r="AC16" s="76"/>
      <c r="AE16" s="76"/>
      <c r="AF16" s="76"/>
      <c r="AG16" s="76"/>
      <c r="AH16" s="4"/>
      <c r="AI16" s="76"/>
      <c r="AJ16" s="76"/>
      <c r="AK16" s="76"/>
      <c r="AL16" s="76"/>
      <c r="AM16" s="76"/>
      <c r="AN16" s="76"/>
    </row>
    <row r="17" spans="1:40" ht="21" hidden="1" x14ac:dyDescent="0.35">
      <c r="A17" s="176">
        <v>1100</v>
      </c>
      <c r="B17" s="177">
        <v>397</v>
      </c>
      <c r="C17" s="178">
        <v>706</v>
      </c>
      <c r="D17" s="179">
        <v>883</v>
      </c>
      <c r="E17" s="170"/>
      <c r="F17" s="176">
        <v>1100</v>
      </c>
      <c r="G17" s="177">
        <v>588</v>
      </c>
      <c r="H17" s="178">
        <v>1046</v>
      </c>
      <c r="I17" s="179">
        <v>1307</v>
      </c>
      <c r="J17" s="159"/>
      <c r="K17" s="176">
        <v>1100</v>
      </c>
      <c r="L17" s="177">
        <v>645</v>
      </c>
      <c r="M17" s="178">
        <v>1147</v>
      </c>
      <c r="N17" s="179">
        <v>1434</v>
      </c>
      <c r="O17" s="159"/>
      <c r="P17" s="176">
        <v>1100</v>
      </c>
      <c r="Q17" s="177">
        <v>820</v>
      </c>
      <c r="R17" s="178">
        <v>1458</v>
      </c>
      <c r="S17" s="179">
        <v>1822</v>
      </c>
      <c r="T17" s="159"/>
      <c r="U17" s="176">
        <v>1100</v>
      </c>
      <c r="V17" s="177">
        <v>1117</v>
      </c>
      <c r="W17" s="178">
        <v>1986</v>
      </c>
      <c r="X17" s="179">
        <v>2482</v>
      </c>
      <c r="AA17" s="76" t="s">
        <v>99</v>
      </c>
      <c r="AB17" s="76"/>
      <c r="AC17" s="76"/>
      <c r="AE17" s="76"/>
      <c r="AF17" s="76"/>
      <c r="AG17" s="76"/>
      <c r="AH17" s="4"/>
      <c r="AI17" s="76"/>
      <c r="AJ17" s="76"/>
      <c r="AK17" s="76"/>
      <c r="AL17" s="76"/>
      <c r="AM17" s="76"/>
      <c r="AN17" s="76"/>
    </row>
    <row r="18" spans="1:40" ht="21" hidden="1" x14ac:dyDescent="0.35">
      <c r="A18" s="180">
        <v>1200</v>
      </c>
      <c r="B18" s="181">
        <v>397</v>
      </c>
      <c r="C18" s="182">
        <v>706</v>
      </c>
      <c r="D18" s="183">
        <v>883</v>
      </c>
      <c r="E18" s="170"/>
      <c r="F18" s="180">
        <v>1200</v>
      </c>
      <c r="G18" s="181">
        <v>588</v>
      </c>
      <c r="H18" s="182">
        <v>1046</v>
      </c>
      <c r="I18" s="183">
        <v>1307</v>
      </c>
      <c r="J18" s="159"/>
      <c r="K18" s="180">
        <v>1200</v>
      </c>
      <c r="L18" s="181">
        <v>645</v>
      </c>
      <c r="M18" s="182">
        <v>1147</v>
      </c>
      <c r="N18" s="183">
        <v>1434</v>
      </c>
      <c r="O18" s="159"/>
      <c r="P18" s="180">
        <v>1200</v>
      </c>
      <c r="Q18" s="181">
        <v>820</v>
      </c>
      <c r="R18" s="182">
        <v>1458</v>
      </c>
      <c r="S18" s="183">
        <v>1822</v>
      </c>
      <c r="T18" s="159"/>
      <c r="U18" s="180">
        <v>1200</v>
      </c>
      <c r="V18" s="181">
        <v>1117</v>
      </c>
      <c r="W18" s="182">
        <v>1986</v>
      </c>
      <c r="X18" s="183">
        <v>2482</v>
      </c>
      <c r="AA18" s="76" t="s">
        <v>99</v>
      </c>
      <c r="AB18" s="76"/>
      <c r="AC18" s="76"/>
      <c r="AE18" s="76"/>
      <c r="AF18" s="76"/>
      <c r="AG18" s="76"/>
      <c r="AH18" s="4"/>
      <c r="AI18" s="76"/>
      <c r="AJ18" s="76"/>
      <c r="AK18" s="76"/>
      <c r="AL18" s="76"/>
      <c r="AM18" s="76"/>
      <c r="AN18" s="76"/>
    </row>
    <row r="19" spans="1:40" ht="21" hidden="1" x14ac:dyDescent="0.35">
      <c r="A19" s="162">
        <v>1300</v>
      </c>
      <c r="B19" s="173">
        <v>602</v>
      </c>
      <c r="C19" s="174">
        <v>1070</v>
      </c>
      <c r="D19" s="175">
        <v>1338</v>
      </c>
      <c r="E19" s="170"/>
      <c r="F19" s="162">
        <v>1300</v>
      </c>
      <c r="G19" s="173">
        <v>891</v>
      </c>
      <c r="H19" s="174">
        <v>1585</v>
      </c>
      <c r="I19" s="175">
        <v>1981</v>
      </c>
      <c r="J19" s="159"/>
      <c r="K19" s="162">
        <v>1300</v>
      </c>
      <c r="L19" s="173">
        <v>978</v>
      </c>
      <c r="M19" s="174">
        <v>1739</v>
      </c>
      <c r="N19" s="175">
        <v>2174</v>
      </c>
      <c r="O19" s="159"/>
      <c r="P19" s="162">
        <v>1300</v>
      </c>
      <c r="Q19" s="173">
        <v>1242</v>
      </c>
      <c r="R19" s="174">
        <v>2209</v>
      </c>
      <c r="S19" s="175">
        <v>2761</v>
      </c>
      <c r="T19" s="159"/>
      <c r="U19" s="162">
        <v>1300</v>
      </c>
      <c r="V19" s="173">
        <v>1693</v>
      </c>
      <c r="W19" s="174">
        <v>3010</v>
      </c>
      <c r="X19" s="175">
        <v>3763</v>
      </c>
      <c r="AA19" s="76" t="s">
        <v>99</v>
      </c>
      <c r="AB19" s="76"/>
      <c r="AC19" s="76"/>
      <c r="AE19" s="76"/>
      <c r="AF19" s="76"/>
      <c r="AG19" s="76"/>
      <c r="AH19" s="4"/>
      <c r="AI19" s="76"/>
      <c r="AJ19" s="76"/>
      <c r="AK19" s="76"/>
      <c r="AL19" s="76"/>
      <c r="AM19" s="76"/>
      <c r="AN19" s="76"/>
    </row>
    <row r="20" spans="1:40" ht="21" hidden="1" x14ac:dyDescent="0.35">
      <c r="A20" s="176">
        <v>1400</v>
      </c>
      <c r="B20" s="177">
        <v>602</v>
      </c>
      <c r="C20" s="178">
        <v>1070</v>
      </c>
      <c r="D20" s="179">
        <v>1338</v>
      </c>
      <c r="E20" s="170"/>
      <c r="F20" s="176">
        <v>1400</v>
      </c>
      <c r="G20" s="177">
        <v>891</v>
      </c>
      <c r="H20" s="178">
        <v>1585</v>
      </c>
      <c r="I20" s="179">
        <v>1981</v>
      </c>
      <c r="J20" s="159"/>
      <c r="K20" s="176">
        <v>1400</v>
      </c>
      <c r="L20" s="177">
        <v>978</v>
      </c>
      <c r="M20" s="178">
        <v>1739</v>
      </c>
      <c r="N20" s="179">
        <v>2174</v>
      </c>
      <c r="O20" s="159"/>
      <c r="P20" s="176">
        <v>1400</v>
      </c>
      <c r="Q20" s="177">
        <v>1242</v>
      </c>
      <c r="R20" s="178">
        <v>2209</v>
      </c>
      <c r="S20" s="179">
        <v>2761</v>
      </c>
      <c r="T20" s="159"/>
      <c r="U20" s="176">
        <v>1400</v>
      </c>
      <c r="V20" s="177">
        <v>1693</v>
      </c>
      <c r="W20" s="178">
        <v>3010</v>
      </c>
      <c r="X20" s="179">
        <v>3763</v>
      </c>
      <c r="AA20" s="76" t="s">
        <v>99</v>
      </c>
      <c r="AB20" s="76"/>
      <c r="AC20" s="76"/>
      <c r="AE20" s="76"/>
      <c r="AF20" s="76"/>
      <c r="AG20" s="76"/>
      <c r="AH20" s="4"/>
      <c r="AI20" s="76"/>
      <c r="AJ20" s="76"/>
      <c r="AK20" s="76"/>
      <c r="AL20" s="76"/>
      <c r="AM20" s="76"/>
      <c r="AN20" s="76"/>
    </row>
    <row r="21" spans="1:40" ht="21" hidden="1" x14ac:dyDescent="0.35">
      <c r="A21" s="176">
        <v>1500</v>
      </c>
      <c r="B21" s="177">
        <v>714</v>
      </c>
      <c r="C21" s="178">
        <v>1269</v>
      </c>
      <c r="D21" s="179">
        <v>1586</v>
      </c>
      <c r="E21" s="170"/>
      <c r="F21" s="176">
        <v>1500</v>
      </c>
      <c r="G21" s="177">
        <v>1057</v>
      </c>
      <c r="H21" s="178">
        <v>1878</v>
      </c>
      <c r="I21" s="179">
        <v>2348</v>
      </c>
      <c r="J21" s="159"/>
      <c r="K21" s="176">
        <v>1500</v>
      </c>
      <c r="L21" s="177">
        <v>1160</v>
      </c>
      <c r="M21" s="178">
        <v>2062</v>
      </c>
      <c r="N21" s="179">
        <v>2578</v>
      </c>
      <c r="O21" s="159"/>
      <c r="P21" s="176">
        <v>1500</v>
      </c>
      <c r="Q21" s="177">
        <v>1473</v>
      </c>
      <c r="R21" s="178">
        <v>2619</v>
      </c>
      <c r="S21" s="179">
        <v>3274</v>
      </c>
      <c r="T21" s="159"/>
      <c r="U21" s="176">
        <v>1500</v>
      </c>
      <c r="V21" s="177">
        <v>2007</v>
      </c>
      <c r="W21" s="178">
        <v>3569</v>
      </c>
      <c r="X21" s="179">
        <v>4461</v>
      </c>
      <c r="AA21" s="76" t="s">
        <v>99</v>
      </c>
      <c r="AB21" s="76"/>
      <c r="AC21" s="76"/>
      <c r="AE21" s="76"/>
      <c r="AF21" s="76"/>
      <c r="AG21" s="76"/>
      <c r="AH21" s="4"/>
      <c r="AI21" s="76"/>
      <c r="AJ21" s="76"/>
      <c r="AK21" s="76"/>
      <c r="AL21" s="76"/>
      <c r="AM21" s="76"/>
      <c r="AN21" s="76"/>
    </row>
    <row r="22" spans="1:40" ht="21" hidden="1" x14ac:dyDescent="0.35">
      <c r="A22" s="180">
        <v>1600</v>
      </c>
      <c r="B22" s="181">
        <v>714</v>
      </c>
      <c r="C22" s="182">
        <v>1269</v>
      </c>
      <c r="D22" s="183">
        <v>1586</v>
      </c>
      <c r="E22" s="170"/>
      <c r="F22" s="180">
        <v>1600</v>
      </c>
      <c r="G22" s="181">
        <v>1057</v>
      </c>
      <c r="H22" s="182">
        <v>1878</v>
      </c>
      <c r="I22" s="183">
        <v>2348</v>
      </c>
      <c r="J22" s="159"/>
      <c r="K22" s="180">
        <v>1600</v>
      </c>
      <c r="L22" s="181">
        <v>1160</v>
      </c>
      <c r="M22" s="182">
        <v>2062</v>
      </c>
      <c r="N22" s="183">
        <v>2578</v>
      </c>
      <c r="O22" s="159"/>
      <c r="P22" s="180">
        <v>1600</v>
      </c>
      <c r="Q22" s="181">
        <v>1473</v>
      </c>
      <c r="R22" s="182">
        <v>2619</v>
      </c>
      <c r="S22" s="183">
        <v>3274</v>
      </c>
      <c r="T22" s="159"/>
      <c r="U22" s="180">
        <v>1600</v>
      </c>
      <c r="V22" s="181">
        <v>2007</v>
      </c>
      <c r="W22" s="182">
        <v>3569</v>
      </c>
      <c r="X22" s="183">
        <v>4461</v>
      </c>
      <c r="AA22" s="76" t="s">
        <v>99</v>
      </c>
      <c r="AB22" s="76"/>
      <c r="AC22" s="76"/>
      <c r="AE22" s="76"/>
      <c r="AF22" s="76"/>
      <c r="AG22" s="76"/>
      <c r="AH22" s="4"/>
      <c r="AI22" s="76"/>
      <c r="AJ22" s="76"/>
      <c r="AK22" s="76"/>
      <c r="AL22" s="76"/>
      <c r="AM22" s="76"/>
      <c r="AN22" s="76"/>
    </row>
    <row r="23" spans="1:40" ht="21" hidden="1" x14ac:dyDescent="0.35">
      <c r="A23" s="162">
        <v>1800</v>
      </c>
      <c r="B23" s="173">
        <v>875</v>
      </c>
      <c r="C23" s="174">
        <v>1555</v>
      </c>
      <c r="D23" s="175">
        <v>1944</v>
      </c>
      <c r="E23" s="170"/>
      <c r="F23" s="162">
        <v>1800</v>
      </c>
      <c r="G23" s="173">
        <v>1296</v>
      </c>
      <c r="H23" s="174">
        <v>2303</v>
      </c>
      <c r="I23" s="175">
        <v>2879</v>
      </c>
      <c r="J23" s="159"/>
      <c r="K23" s="162">
        <v>1800</v>
      </c>
      <c r="L23" s="173">
        <v>1422</v>
      </c>
      <c r="M23" s="174">
        <v>2528</v>
      </c>
      <c r="N23" s="175">
        <v>3160</v>
      </c>
      <c r="O23" s="159"/>
      <c r="P23" s="162">
        <v>1800</v>
      </c>
      <c r="Q23" s="173">
        <v>1806</v>
      </c>
      <c r="R23" s="174">
        <v>3211</v>
      </c>
      <c r="S23" s="175">
        <v>4014</v>
      </c>
      <c r="T23" s="159"/>
      <c r="U23" s="162">
        <v>1800</v>
      </c>
      <c r="V23" s="173">
        <v>2461</v>
      </c>
      <c r="W23" s="174">
        <v>4375</v>
      </c>
      <c r="X23" s="175">
        <v>5469</v>
      </c>
      <c r="AA23" s="76" t="s">
        <v>99</v>
      </c>
      <c r="AB23" s="76"/>
      <c r="AC23" s="76"/>
      <c r="AE23" s="76"/>
      <c r="AF23" s="76"/>
      <c r="AG23" s="76"/>
      <c r="AH23" s="4"/>
      <c r="AI23" s="76"/>
      <c r="AJ23" s="76"/>
      <c r="AK23" s="76"/>
      <c r="AL23" s="76"/>
      <c r="AM23" s="76"/>
      <c r="AN23" s="76"/>
    </row>
    <row r="24" spans="1:40" ht="21" hidden="1" x14ac:dyDescent="0.35">
      <c r="A24" s="176">
        <v>2000</v>
      </c>
      <c r="B24" s="177">
        <v>987</v>
      </c>
      <c r="C24" s="178">
        <v>1754</v>
      </c>
      <c r="D24" s="179">
        <v>2193</v>
      </c>
      <c r="E24" s="170"/>
      <c r="F24" s="176">
        <v>2000</v>
      </c>
      <c r="G24" s="177">
        <v>1461</v>
      </c>
      <c r="H24" s="178">
        <v>2598</v>
      </c>
      <c r="I24" s="179">
        <v>3247</v>
      </c>
      <c r="J24" s="159"/>
      <c r="K24" s="176">
        <v>2000</v>
      </c>
      <c r="L24" s="177">
        <v>1604</v>
      </c>
      <c r="M24" s="178">
        <v>2851</v>
      </c>
      <c r="N24" s="179">
        <v>3564</v>
      </c>
      <c r="O24" s="159"/>
      <c r="P24" s="176">
        <v>2000</v>
      </c>
      <c r="Q24" s="177">
        <v>2037</v>
      </c>
      <c r="R24" s="178">
        <v>3621</v>
      </c>
      <c r="S24" s="179">
        <v>4526</v>
      </c>
      <c r="T24" s="159"/>
      <c r="U24" s="176">
        <v>2000</v>
      </c>
      <c r="V24" s="177">
        <v>2775</v>
      </c>
      <c r="W24" s="178">
        <v>4934</v>
      </c>
      <c r="X24" s="179">
        <v>6167</v>
      </c>
      <c r="AA24" s="76" t="s">
        <v>99</v>
      </c>
      <c r="AB24" s="76"/>
      <c r="AC24" s="76"/>
      <c r="AE24" s="76"/>
      <c r="AF24" s="76"/>
      <c r="AG24" s="76"/>
      <c r="AH24" s="4"/>
      <c r="AI24" s="76"/>
      <c r="AJ24" s="76"/>
      <c r="AK24" s="76"/>
      <c r="AL24" s="76"/>
      <c r="AM24" s="76"/>
      <c r="AN24" s="76"/>
    </row>
    <row r="25" spans="1:40" ht="21" hidden="1" x14ac:dyDescent="0.35">
      <c r="A25" s="176">
        <v>2200</v>
      </c>
      <c r="B25" s="177">
        <v>1086</v>
      </c>
      <c r="C25" s="178">
        <v>1930</v>
      </c>
      <c r="D25" s="179">
        <v>2413</v>
      </c>
      <c r="E25" s="170"/>
      <c r="F25" s="176">
        <v>2200</v>
      </c>
      <c r="G25" s="177">
        <v>1608</v>
      </c>
      <c r="H25" s="178">
        <v>2859</v>
      </c>
      <c r="I25" s="179">
        <v>3574</v>
      </c>
      <c r="J25" s="159"/>
      <c r="K25" s="176">
        <v>2200</v>
      </c>
      <c r="L25" s="177">
        <v>1765</v>
      </c>
      <c r="M25" s="178">
        <v>3138</v>
      </c>
      <c r="N25" s="179">
        <v>3922</v>
      </c>
      <c r="O25" s="159"/>
      <c r="P25" s="176">
        <v>2200</v>
      </c>
      <c r="Q25" s="177">
        <v>2242</v>
      </c>
      <c r="R25" s="178">
        <v>3986</v>
      </c>
      <c r="S25" s="179">
        <v>4982</v>
      </c>
      <c r="T25" s="159"/>
      <c r="U25" s="176">
        <v>2200</v>
      </c>
      <c r="V25" s="177">
        <v>3055</v>
      </c>
      <c r="W25" s="178">
        <v>5430</v>
      </c>
      <c r="X25" s="179">
        <v>6788</v>
      </c>
      <c r="Y25" s="76"/>
      <c r="AA25" s="76" t="s">
        <v>99</v>
      </c>
      <c r="AB25" s="76"/>
      <c r="AC25" s="76"/>
      <c r="AD25" s="76"/>
      <c r="AE25" s="76"/>
      <c r="AF25" s="76"/>
      <c r="AG25" s="76"/>
      <c r="AH25" s="4"/>
      <c r="AI25" s="76"/>
      <c r="AJ25" s="76"/>
      <c r="AK25" s="76"/>
      <c r="AL25" s="76"/>
      <c r="AM25" s="76"/>
      <c r="AN25" s="76"/>
    </row>
    <row r="26" spans="1:40" ht="21" hidden="1" x14ac:dyDescent="0.35">
      <c r="A26" s="180">
        <v>2400</v>
      </c>
      <c r="B26" s="181">
        <v>1197</v>
      </c>
      <c r="C26" s="182">
        <v>2129</v>
      </c>
      <c r="D26" s="183">
        <v>2661</v>
      </c>
      <c r="E26" s="170"/>
      <c r="F26" s="180">
        <v>2400</v>
      </c>
      <c r="G26" s="181">
        <v>1773</v>
      </c>
      <c r="H26" s="182">
        <v>3153</v>
      </c>
      <c r="I26" s="183">
        <v>3941</v>
      </c>
      <c r="J26" s="159"/>
      <c r="K26" s="180">
        <v>2400</v>
      </c>
      <c r="L26" s="181">
        <v>1947</v>
      </c>
      <c r="M26" s="182">
        <v>3461</v>
      </c>
      <c r="N26" s="183">
        <v>4326</v>
      </c>
      <c r="O26" s="159"/>
      <c r="P26" s="180">
        <v>2400</v>
      </c>
      <c r="Q26" s="181">
        <v>2472</v>
      </c>
      <c r="R26" s="182">
        <v>4395</v>
      </c>
      <c r="S26" s="183">
        <v>5494</v>
      </c>
      <c r="T26" s="159"/>
      <c r="U26" s="180">
        <v>2400</v>
      </c>
      <c r="V26" s="181">
        <v>3369</v>
      </c>
      <c r="W26" s="182">
        <v>5989</v>
      </c>
      <c r="X26" s="183">
        <v>7486</v>
      </c>
      <c r="Y26" s="76"/>
      <c r="AA26" s="76" t="s">
        <v>99</v>
      </c>
      <c r="AB26" s="76"/>
      <c r="AC26" s="76"/>
      <c r="AD26" s="76"/>
      <c r="AE26" s="76"/>
      <c r="AF26" s="76"/>
      <c r="AG26" s="76"/>
      <c r="AH26" s="4"/>
      <c r="AI26" s="76"/>
      <c r="AJ26" s="76"/>
      <c r="AK26" s="76"/>
      <c r="AL26" s="76"/>
      <c r="AM26" s="76"/>
      <c r="AN26" s="76"/>
    </row>
    <row r="27" spans="1:40" ht="21" hidden="1" x14ac:dyDescent="0.35">
      <c r="A27" s="162">
        <v>2500</v>
      </c>
      <c r="B27" s="173">
        <v>1297</v>
      </c>
      <c r="C27" s="174">
        <v>2306</v>
      </c>
      <c r="D27" s="175">
        <v>2882</v>
      </c>
      <c r="E27" s="170"/>
      <c r="F27" s="162">
        <v>2500</v>
      </c>
      <c r="G27" s="173">
        <v>1921</v>
      </c>
      <c r="H27" s="174">
        <v>3414</v>
      </c>
      <c r="I27" s="175">
        <v>4268</v>
      </c>
      <c r="J27" s="159"/>
      <c r="K27" s="162">
        <v>2500</v>
      </c>
      <c r="L27" s="173">
        <v>2108</v>
      </c>
      <c r="M27" s="174">
        <v>3747</v>
      </c>
      <c r="N27" s="175">
        <v>4684</v>
      </c>
      <c r="O27" s="159"/>
      <c r="P27" s="162">
        <v>2500</v>
      </c>
      <c r="Q27" s="173">
        <v>2678</v>
      </c>
      <c r="R27" s="174">
        <v>4760</v>
      </c>
      <c r="S27" s="175">
        <v>5950</v>
      </c>
      <c r="T27" s="159"/>
      <c r="U27" s="162">
        <v>2500</v>
      </c>
      <c r="V27" s="173">
        <v>3648</v>
      </c>
      <c r="W27" s="174">
        <v>6486</v>
      </c>
      <c r="X27" s="175">
        <v>8107</v>
      </c>
      <c r="Y27" s="76"/>
      <c r="AA27" s="76" t="s">
        <v>99</v>
      </c>
      <c r="AB27" s="76"/>
      <c r="AC27" s="76"/>
      <c r="AD27" s="76"/>
      <c r="AE27" s="76"/>
      <c r="AF27" s="76"/>
      <c r="AG27" s="76"/>
      <c r="AH27" s="4"/>
      <c r="AI27" s="76"/>
      <c r="AJ27" s="76"/>
      <c r="AK27" s="76"/>
      <c r="AL27" s="76"/>
      <c r="AM27" s="76"/>
      <c r="AN27" s="76"/>
    </row>
    <row r="28" spans="1:40" ht="21" hidden="1" x14ac:dyDescent="0.35">
      <c r="A28" s="176">
        <v>2600</v>
      </c>
      <c r="B28" s="177">
        <v>1409</v>
      </c>
      <c r="C28" s="178">
        <v>2504</v>
      </c>
      <c r="D28" s="179">
        <v>3130</v>
      </c>
      <c r="E28" s="170"/>
      <c r="F28" s="176">
        <v>2600</v>
      </c>
      <c r="G28" s="177">
        <v>2086</v>
      </c>
      <c r="H28" s="178">
        <v>3708</v>
      </c>
      <c r="I28" s="179">
        <v>4635</v>
      </c>
      <c r="J28" s="159"/>
      <c r="K28" s="176">
        <v>2600</v>
      </c>
      <c r="L28" s="177">
        <v>2290</v>
      </c>
      <c r="M28" s="178">
        <v>4070</v>
      </c>
      <c r="N28" s="179">
        <v>5088</v>
      </c>
      <c r="O28" s="159"/>
      <c r="P28" s="176">
        <v>2600</v>
      </c>
      <c r="Q28" s="177">
        <v>2908</v>
      </c>
      <c r="R28" s="178">
        <v>5170</v>
      </c>
      <c r="S28" s="179">
        <v>6462</v>
      </c>
      <c r="T28" s="159"/>
      <c r="U28" s="176">
        <v>2600</v>
      </c>
      <c r="V28" s="177">
        <v>3962</v>
      </c>
      <c r="W28" s="178">
        <v>7044</v>
      </c>
      <c r="X28" s="179">
        <v>8805</v>
      </c>
      <c r="Y28" s="76"/>
      <c r="AA28" s="76" t="s">
        <v>99</v>
      </c>
      <c r="AB28" s="76"/>
      <c r="AC28" s="76"/>
      <c r="AD28" s="76"/>
      <c r="AE28" s="76"/>
      <c r="AF28" s="76"/>
      <c r="AG28" s="76"/>
      <c r="AH28" s="4"/>
      <c r="AI28" s="76"/>
      <c r="AJ28" s="76"/>
      <c r="AK28" s="76"/>
      <c r="AL28" s="76"/>
      <c r="AM28" s="76"/>
      <c r="AN28" s="76"/>
    </row>
    <row r="29" spans="1:40" ht="21" hidden="1" x14ac:dyDescent="0.35">
      <c r="A29" s="176">
        <v>2800</v>
      </c>
      <c r="B29" s="177">
        <v>1564</v>
      </c>
      <c r="C29" s="178">
        <v>2780</v>
      </c>
      <c r="D29" s="179">
        <v>3475</v>
      </c>
      <c r="E29" s="170"/>
      <c r="F29" s="176">
        <v>2800</v>
      </c>
      <c r="G29" s="177">
        <v>2316</v>
      </c>
      <c r="H29" s="178">
        <v>4117</v>
      </c>
      <c r="I29" s="179">
        <v>5146</v>
      </c>
      <c r="J29" s="159"/>
      <c r="K29" s="176">
        <v>2800</v>
      </c>
      <c r="L29" s="177">
        <v>2542</v>
      </c>
      <c r="M29" s="178">
        <v>4518</v>
      </c>
      <c r="N29" s="179">
        <v>5648</v>
      </c>
      <c r="O29" s="159"/>
      <c r="P29" s="176">
        <v>2800</v>
      </c>
      <c r="Q29" s="177">
        <v>3228</v>
      </c>
      <c r="R29" s="178">
        <v>5739</v>
      </c>
      <c r="S29" s="179">
        <v>7174</v>
      </c>
      <c r="T29" s="159"/>
      <c r="U29" s="176">
        <v>2800</v>
      </c>
      <c r="V29" s="177">
        <v>4399</v>
      </c>
      <c r="W29" s="178">
        <v>7820</v>
      </c>
      <c r="X29" s="179">
        <v>9775</v>
      </c>
      <c r="Y29" s="76"/>
      <c r="AA29" s="76" t="s">
        <v>99</v>
      </c>
      <c r="AB29" s="76"/>
      <c r="AC29" s="76"/>
      <c r="AD29" s="76"/>
      <c r="AE29" s="76"/>
      <c r="AF29" s="76"/>
      <c r="AG29" s="76"/>
      <c r="AH29" s="4"/>
      <c r="AI29" s="76"/>
      <c r="AJ29" s="76"/>
      <c r="AK29" s="76"/>
      <c r="AL29" s="76"/>
      <c r="AM29" s="76"/>
      <c r="AN29" s="76"/>
    </row>
    <row r="30" spans="1:40" ht="21" hidden="1" x14ac:dyDescent="0.35">
      <c r="A30" s="180">
        <v>3000</v>
      </c>
      <c r="B30" s="181">
        <v>1564</v>
      </c>
      <c r="C30" s="182">
        <v>2780</v>
      </c>
      <c r="D30" s="183">
        <v>3475</v>
      </c>
      <c r="E30" s="170"/>
      <c r="F30" s="180">
        <v>3000</v>
      </c>
      <c r="G30" s="181">
        <v>2316</v>
      </c>
      <c r="H30" s="182">
        <v>4117</v>
      </c>
      <c r="I30" s="183">
        <v>5146</v>
      </c>
      <c r="J30" s="159"/>
      <c r="K30" s="180">
        <v>3000</v>
      </c>
      <c r="L30" s="181">
        <v>2542</v>
      </c>
      <c r="M30" s="182">
        <v>4518</v>
      </c>
      <c r="N30" s="183">
        <v>5648</v>
      </c>
      <c r="O30" s="159"/>
      <c r="P30" s="180">
        <v>3000</v>
      </c>
      <c r="Q30" s="181">
        <v>3228</v>
      </c>
      <c r="R30" s="182">
        <v>5739</v>
      </c>
      <c r="S30" s="183">
        <v>7174</v>
      </c>
      <c r="T30" s="159"/>
      <c r="U30" s="180">
        <v>3000</v>
      </c>
      <c r="V30" s="181">
        <v>4399</v>
      </c>
      <c r="W30" s="182">
        <v>7820</v>
      </c>
      <c r="X30" s="183">
        <v>9775</v>
      </c>
      <c r="Y30" s="76"/>
      <c r="AA30" s="76" t="s">
        <v>99</v>
      </c>
      <c r="AB30" s="76"/>
      <c r="AC30" s="76"/>
      <c r="AD30" s="76"/>
      <c r="AE30" s="76"/>
      <c r="AF30" s="76"/>
      <c r="AG30" s="76"/>
      <c r="AH30" s="4"/>
      <c r="AI30" s="76"/>
      <c r="AJ30" s="76"/>
      <c r="AK30" s="76"/>
      <c r="AL30" s="76"/>
      <c r="AM30" s="76"/>
      <c r="AN30" s="76"/>
    </row>
    <row r="31" spans="1:40" ht="21" hidden="1" x14ac:dyDescent="0.35">
      <c r="A31" s="74"/>
      <c r="B31" s="74"/>
      <c r="C31" s="74"/>
      <c r="D31" s="74"/>
      <c r="E31" s="76"/>
      <c r="F31" s="76"/>
      <c r="G31" s="71"/>
      <c r="U31" s="76"/>
      <c r="W31" s="76"/>
      <c r="X31" s="76"/>
      <c r="Y31" s="76"/>
      <c r="Z31" s="76"/>
      <c r="AA31" s="4"/>
      <c r="AB31" s="76"/>
      <c r="AC31" s="76"/>
      <c r="AD31" s="76"/>
      <c r="AE31" s="76"/>
      <c r="AF31" s="76"/>
      <c r="AG31" s="76"/>
      <c r="AH31" s="4"/>
      <c r="AI31" s="76"/>
      <c r="AJ31" s="76"/>
      <c r="AK31" s="76"/>
      <c r="AL31" s="76"/>
      <c r="AM31" s="76"/>
      <c r="AN31" s="76"/>
    </row>
    <row r="32" spans="1:40" hidden="1" x14ac:dyDescent="0.25">
      <c r="P32" s="76"/>
      <c r="Q32" s="76"/>
      <c r="R32" s="76"/>
      <c r="S32" s="76"/>
      <c r="T32" s="76"/>
      <c r="W32" s="76"/>
      <c r="X32" s="76"/>
      <c r="Y32" s="76"/>
      <c r="Z32" s="76"/>
      <c r="AA32" s="4"/>
      <c r="AB32" s="76"/>
      <c r="AC32" s="76"/>
      <c r="AD32" s="76"/>
      <c r="AE32" s="76"/>
      <c r="AF32" s="76"/>
      <c r="AG32" s="76"/>
      <c r="AH32" s="4"/>
      <c r="AI32" s="76"/>
      <c r="AJ32" s="76"/>
      <c r="AK32" s="76"/>
      <c r="AL32" s="76"/>
      <c r="AM32" s="76"/>
      <c r="AN32" s="76"/>
    </row>
    <row r="33" spans="1:40" ht="18.75" hidden="1" x14ac:dyDescent="0.3">
      <c r="A33" s="113" t="s">
        <v>80</v>
      </c>
      <c r="B33" s="76"/>
      <c r="C33" s="76"/>
      <c r="D33" s="76"/>
      <c r="E33" s="76"/>
      <c r="F33" s="92"/>
      <c r="G33" s="115"/>
      <c r="H33" s="115"/>
      <c r="I33" s="98"/>
      <c r="J33" s="92"/>
      <c r="K33" s="93"/>
      <c r="L33" s="93"/>
      <c r="M33" s="93"/>
      <c r="N33" s="94"/>
      <c r="O33" s="76"/>
      <c r="P33" s="76"/>
      <c r="Q33" s="76"/>
      <c r="R33" s="76"/>
      <c r="S33" s="76"/>
      <c r="T33" s="76"/>
      <c r="W33" s="76"/>
      <c r="X33" s="76"/>
      <c r="Y33" s="76"/>
      <c r="Z33" s="76"/>
      <c r="AA33" s="4"/>
      <c r="AB33" s="76"/>
      <c r="AC33" s="76"/>
      <c r="AD33" s="76"/>
      <c r="AE33" s="76"/>
      <c r="AF33" s="76"/>
      <c r="AG33" s="76"/>
      <c r="AH33" s="4"/>
      <c r="AI33" s="76"/>
      <c r="AJ33" s="76"/>
      <c r="AK33" s="76"/>
      <c r="AL33" s="76"/>
      <c r="AM33" s="76"/>
      <c r="AN33" s="76"/>
    </row>
    <row r="34" spans="1:40" ht="21" hidden="1" x14ac:dyDescent="0.35">
      <c r="A34" s="159" t="s">
        <v>84</v>
      </c>
      <c r="B34" s="159"/>
      <c r="C34" s="160"/>
      <c r="D34" s="161"/>
      <c r="E34" s="159"/>
      <c r="F34" s="159" t="s">
        <v>90</v>
      </c>
      <c r="G34" s="159"/>
      <c r="H34" s="160"/>
      <c r="I34" s="161"/>
      <c r="J34" s="159"/>
      <c r="K34" s="159" t="s">
        <v>91</v>
      </c>
      <c r="L34" s="159"/>
      <c r="M34" s="159"/>
      <c r="N34" s="159"/>
      <c r="O34" s="159"/>
      <c r="P34" s="159" t="s">
        <v>92</v>
      </c>
      <c r="Q34" s="159"/>
      <c r="R34" s="159"/>
      <c r="S34" s="159"/>
      <c r="T34" s="159"/>
      <c r="U34" s="159" t="s">
        <v>93</v>
      </c>
      <c r="V34" s="159"/>
      <c r="W34" s="159"/>
      <c r="X34" s="159"/>
      <c r="Y34" s="4"/>
      <c r="Z34" s="76"/>
      <c r="AA34" s="76"/>
    </row>
    <row r="35" spans="1:40" ht="21" hidden="1" x14ac:dyDescent="0.35">
      <c r="A35" s="162" t="s">
        <v>58</v>
      </c>
      <c r="B35" s="163"/>
      <c r="C35" s="164" t="s">
        <v>85</v>
      </c>
      <c r="D35" s="164"/>
      <c r="E35" s="165"/>
      <c r="F35" s="162" t="s">
        <v>58</v>
      </c>
      <c r="G35" s="163"/>
      <c r="H35" s="164" t="s">
        <v>85</v>
      </c>
      <c r="I35" s="166"/>
      <c r="J35" s="159"/>
      <c r="K35" s="162" t="s">
        <v>58</v>
      </c>
      <c r="L35" s="163"/>
      <c r="M35" s="164" t="s">
        <v>85</v>
      </c>
      <c r="N35" s="166"/>
      <c r="O35" s="159"/>
      <c r="P35" s="162" t="s">
        <v>58</v>
      </c>
      <c r="Q35" s="163"/>
      <c r="R35" s="164" t="s">
        <v>85</v>
      </c>
      <c r="S35" s="166"/>
      <c r="T35" s="159"/>
      <c r="U35" s="162" t="s">
        <v>58</v>
      </c>
      <c r="V35" s="163"/>
      <c r="W35" s="164" t="s">
        <v>85</v>
      </c>
      <c r="X35" s="166"/>
      <c r="Y35" s="4"/>
      <c r="Z35" s="76"/>
      <c r="AA35" s="76"/>
    </row>
    <row r="36" spans="1:40" ht="21" hidden="1" x14ac:dyDescent="0.35">
      <c r="A36" s="167" t="s">
        <v>61</v>
      </c>
      <c r="B36" s="168">
        <v>1</v>
      </c>
      <c r="C36" s="169">
        <v>2</v>
      </c>
      <c r="D36" s="169">
        <v>3</v>
      </c>
      <c r="E36" s="170"/>
      <c r="F36" s="171" t="s">
        <v>61</v>
      </c>
      <c r="G36" s="168">
        <v>1</v>
      </c>
      <c r="H36" s="169">
        <v>2</v>
      </c>
      <c r="I36" s="172">
        <v>3</v>
      </c>
      <c r="J36" s="159"/>
      <c r="K36" s="167" t="s">
        <v>61</v>
      </c>
      <c r="L36" s="168">
        <v>1</v>
      </c>
      <c r="M36" s="169">
        <v>2</v>
      </c>
      <c r="N36" s="172">
        <v>3</v>
      </c>
      <c r="O36" s="159"/>
      <c r="P36" s="167" t="s">
        <v>61</v>
      </c>
      <c r="Q36" s="168">
        <v>1</v>
      </c>
      <c r="R36" s="169">
        <v>2</v>
      </c>
      <c r="S36" s="172">
        <v>3</v>
      </c>
      <c r="T36" s="159"/>
      <c r="U36" s="167" t="s">
        <v>61</v>
      </c>
      <c r="V36" s="168">
        <v>1</v>
      </c>
      <c r="W36" s="169">
        <v>2</v>
      </c>
      <c r="X36" s="172">
        <v>3</v>
      </c>
      <c r="Y36" s="76"/>
      <c r="Z36" s="76"/>
      <c r="AA36" s="76"/>
    </row>
    <row r="37" spans="1:40" ht="21" hidden="1" x14ac:dyDescent="0.35">
      <c r="A37" s="162">
        <v>700</v>
      </c>
      <c r="B37" s="173">
        <f>1000000*(B13/2*4/(3.142*(8.82/1000)^2*4186*(0.0038*70^2-0.0624*70+1000.7)*10)*(8.82/1000)/((-2.7093/1000000)*70^3+(579.84/1000000)*70^2-(45937/1000000)*70+1.7283))</f>
        <v>768.05941704217958</v>
      </c>
      <c r="C37" s="174">
        <f t="shared" ref="C37:D37" si="0">1000000*(C13/2*4/(3.142*(8.82/1000)^2*4186*(0.0038*70^2-0.0624*70+1000.7)*10)*(8.82/1000)/((-2.7093/1000000)*70^3+(579.84/1000000)*70^2-(45937/1000000)*70+1.7283))</f>
        <v>1368.1058366063826</v>
      </c>
      <c r="D37" s="175">
        <f t="shared" si="0"/>
        <v>1708.1321410260973</v>
      </c>
      <c r="E37" s="170"/>
      <c r="F37" s="176">
        <v>700</v>
      </c>
      <c r="G37" s="173">
        <f>1000000*(G13/2*4/(3.142*(8.82/1000)^2*4186*(0.0038*70^2-0.0624*70+1000.7)*10)*(8.82/1000)/((-2.7093/1000000)*70^3+(579.84/1000000)*70^2-(45937/1000000)*70+1.7283))</f>
        <v>1140.0881971719855</v>
      </c>
      <c r="H37" s="174">
        <f t="shared" ref="H37:I37" si="1">1000000*(H13/2*4/(3.142*(8.82/1000)^2*4186*(0.0038*70^2-0.0624*70+1000.7)*10)*(8.82/1000)/((-2.7093/1000000)*70^3+(579.84/1000000)*70^2-(45937/1000000)*70+1.7283))</f>
        <v>2024.1565886632441</v>
      </c>
      <c r="I37" s="175">
        <f t="shared" si="1"/>
        <v>2532.1958905609358</v>
      </c>
      <c r="J37" s="159"/>
      <c r="K37" s="162">
        <v>700</v>
      </c>
      <c r="L37" s="173">
        <f>1000000*(L13/2*4/(3.142*(8.82/1000)^2*4186*(0.0038*70^2-0.0624*70+1000.7)*10)*(8.82/1000)/((-2.7093/1000000)*70^3+(579.84/1000000)*70^2-(45937/1000000)*70+1.7283))</f>
        <v>1252.0968621573033</v>
      </c>
      <c r="M37" s="174">
        <f t="shared" ref="M37:N37" si="2">1000000*(M13/2*4/(3.142*(8.82/1000)^2*4186*(0.0038*70^2-0.0624*70+1000.7)*10)*(8.82/1000)/((-2.7093/1000000)*70^3+(579.84/1000000)*70^2-(45937/1000000)*70+1.7283))</f>
        <v>2224.1720618513118</v>
      </c>
      <c r="N37" s="175">
        <f t="shared" si="2"/>
        <v>2780.2150773141393</v>
      </c>
      <c r="O37" s="159"/>
      <c r="P37" s="162">
        <v>700</v>
      </c>
      <c r="Q37" s="173">
        <f>1000000*(Q13/2*4/(3.142*(8.82/1000)^2*4186*(0.0038*70^2-0.0624*70+1000.7)*10)*(8.82/1000)/((-2.7093/1000000)*70^3+(579.84/1000000)*70^2-(45937/1000000)*70+1.7283))</f>
        <v>1588.1228571132572</v>
      </c>
      <c r="R37" s="174">
        <f t="shared" ref="R37:S37" si="3">1000000*(R13/2*4/(3.142*(8.82/1000)^2*4186*(0.0038*70^2-0.0624*70+1000.7)*10)*(8.82/1000)/((-2.7093/1000000)*70^3+(579.84/1000000)*70^2-(45937/1000000)*70+1.7283))</f>
        <v>2824.2184814155148</v>
      </c>
      <c r="S37" s="175">
        <f t="shared" si="3"/>
        <v>3528.2729470375129</v>
      </c>
      <c r="T37" s="159"/>
      <c r="U37" s="162">
        <v>700</v>
      </c>
      <c r="V37" s="173">
        <f>1000000*(V13/2*4/(3.142*(8.82/1000)^2*4186*(0.0038*70^2-0.0624*70+1000.7)*10)*(8.82/1000)/((-2.7093/1000000)*70^3+(579.84/1000000)*70^2-(45937/1000000)*70+1.7283))</f>
        <v>2164.1674198948913</v>
      </c>
      <c r="W37" s="174">
        <f t="shared" ref="W37:X37" si="4">1000000*(W13/2*4/(3.142*(8.82/1000)^2*4186*(0.0038*70^2-0.0624*70+1000.7)*10)*(8.82/1000)/((-2.7093/1000000)*70^3+(579.84/1000000)*70^2-(45937/1000000)*70+1.7283))</f>
        <v>3848.2977041384206</v>
      </c>
      <c r="X37" s="175">
        <f t="shared" si="4"/>
        <v>4808.371975441145</v>
      </c>
      <c r="Y37" s="105"/>
      <c r="Z37" s="76"/>
      <c r="AA37" s="76"/>
    </row>
    <row r="38" spans="1:40" ht="21" hidden="1" x14ac:dyDescent="0.35">
      <c r="A38" s="176">
        <v>800</v>
      </c>
      <c r="B38" s="177">
        <f t="shared" ref="B38:D38" si="5">1000000*(B14/2*4/(3.142*(8.82/1000)^2*4186*(0.0038*70^2-0.0624*70+1000.7)*10)*(8.82/1000)/((-2.7093/1000000)*70^3+(579.84/1000000)*70^2-(45937/1000000)*70+1.7283))</f>
        <v>768.05941704217958</v>
      </c>
      <c r="C38" s="178">
        <f t="shared" si="5"/>
        <v>1368.1058366063826</v>
      </c>
      <c r="D38" s="179">
        <f t="shared" si="5"/>
        <v>1708.1321410260973</v>
      </c>
      <c r="E38" s="170"/>
      <c r="F38" s="176">
        <v>800</v>
      </c>
      <c r="G38" s="177">
        <f t="shared" ref="G38:I38" si="6">1000000*(G14/2*4/(3.142*(8.82/1000)^2*4186*(0.0038*70^2-0.0624*70+1000.7)*10)*(8.82/1000)/((-2.7093/1000000)*70^3+(579.84/1000000)*70^2-(45937/1000000)*70+1.7283))</f>
        <v>1140.0881971719855</v>
      </c>
      <c r="H38" s="178">
        <f t="shared" si="6"/>
        <v>2024.1565886632441</v>
      </c>
      <c r="I38" s="179">
        <f t="shared" si="6"/>
        <v>2532.1958905609358</v>
      </c>
      <c r="J38" s="159"/>
      <c r="K38" s="176">
        <v>800</v>
      </c>
      <c r="L38" s="177">
        <f t="shared" ref="L38:N38" si="7">1000000*(L14/2*4/(3.142*(8.82/1000)^2*4186*(0.0038*70^2-0.0624*70+1000.7)*10)*(8.82/1000)/((-2.7093/1000000)*70^3+(579.84/1000000)*70^2-(45937/1000000)*70+1.7283))</f>
        <v>1252.0968621573033</v>
      </c>
      <c r="M38" s="178">
        <f t="shared" si="7"/>
        <v>2224.1720618513118</v>
      </c>
      <c r="N38" s="179">
        <f t="shared" si="7"/>
        <v>2780.2150773141393</v>
      </c>
      <c r="O38" s="159"/>
      <c r="P38" s="176">
        <v>800</v>
      </c>
      <c r="Q38" s="177">
        <f t="shared" ref="Q38:S38" si="8">1000000*(Q14/2*4/(3.142*(8.82/1000)^2*4186*(0.0038*70^2-0.0624*70+1000.7)*10)*(8.82/1000)/((-2.7093/1000000)*70^3+(579.84/1000000)*70^2-(45937/1000000)*70+1.7283))</f>
        <v>1588.1228571132572</v>
      </c>
      <c r="R38" s="178">
        <f t="shared" si="8"/>
        <v>2824.2184814155148</v>
      </c>
      <c r="S38" s="179">
        <f t="shared" si="8"/>
        <v>3528.2729470375129</v>
      </c>
      <c r="T38" s="159"/>
      <c r="U38" s="176">
        <v>800</v>
      </c>
      <c r="V38" s="177">
        <f t="shared" ref="V38:X38" si="9">1000000*(V14/2*4/(3.142*(8.82/1000)^2*4186*(0.0038*70^2-0.0624*70+1000.7)*10)*(8.82/1000)/((-2.7093/1000000)*70^3+(579.84/1000000)*70^2-(45937/1000000)*70+1.7283))</f>
        <v>2164.1674198948913</v>
      </c>
      <c r="W38" s="178">
        <f t="shared" si="9"/>
        <v>3848.2977041384206</v>
      </c>
      <c r="X38" s="179">
        <f t="shared" si="9"/>
        <v>4808.371975441145</v>
      </c>
      <c r="Y38" s="105"/>
      <c r="Z38" s="76"/>
      <c r="AA38" s="76"/>
    </row>
    <row r="39" spans="1:40" ht="21" hidden="1" x14ac:dyDescent="0.35">
      <c r="A39" s="180">
        <v>900</v>
      </c>
      <c r="B39" s="181">
        <f t="shared" ref="B39:D39" si="10">1000000*(B15/2*4/(3.142*(8.82/1000)^2*4186*(0.0038*70^2-0.0624*70+1000.7)*10)*(8.82/1000)/((-2.7093/1000000)*70^3+(579.84/1000000)*70^2-(45937/1000000)*70+1.7283))</f>
        <v>768.05941704217958</v>
      </c>
      <c r="C39" s="182">
        <f t="shared" si="10"/>
        <v>1368.1058366063826</v>
      </c>
      <c r="D39" s="183">
        <f t="shared" si="10"/>
        <v>1708.1321410260973</v>
      </c>
      <c r="E39" s="170"/>
      <c r="F39" s="180">
        <v>900</v>
      </c>
      <c r="G39" s="181">
        <f t="shared" ref="G39:I39" si="11">1000000*(G15/2*4/(3.142*(8.82/1000)^2*4186*(0.0038*70^2-0.0624*70+1000.7)*10)*(8.82/1000)/((-2.7093/1000000)*70^3+(579.84/1000000)*70^2-(45937/1000000)*70+1.7283))</f>
        <v>1140.0881971719855</v>
      </c>
      <c r="H39" s="182">
        <f t="shared" si="11"/>
        <v>2024.1565886632441</v>
      </c>
      <c r="I39" s="183">
        <f t="shared" si="11"/>
        <v>2532.1958905609358</v>
      </c>
      <c r="J39" s="159"/>
      <c r="K39" s="180">
        <v>900</v>
      </c>
      <c r="L39" s="181">
        <f t="shared" ref="L39:N39" si="12">1000000*(L15/2*4/(3.142*(8.82/1000)^2*4186*(0.0038*70^2-0.0624*70+1000.7)*10)*(8.82/1000)/((-2.7093/1000000)*70^3+(579.84/1000000)*70^2-(45937/1000000)*70+1.7283))</f>
        <v>1252.0968621573033</v>
      </c>
      <c r="M39" s="182">
        <f t="shared" si="12"/>
        <v>2224.1720618513118</v>
      </c>
      <c r="N39" s="183">
        <f t="shared" si="12"/>
        <v>2780.2150773141393</v>
      </c>
      <c r="O39" s="159"/>
      <c r="P39" s="180">
        <v>900</v>
      </c>
      <c r="Q39" s="181">
        <f t="shared" ref="Q39:S39" si="13">1000000*(Q15/2*4/(3.142*(8.82/1000)^2*4186*(0.0038*70^2-0.0624*70+1000.7)*10)*(8.82/1000)/((-2.7093/1000000)*70^3+(579.84/1000000)*70^2-(45937/1000000)*70+1.7283))</f>
        <v>1588.1228571132572</v>
      </c>
      <c r="R39" s="182">
        <f t="shared" si="13"/>
        <v>2824.2184814155148</v>
      </c>
      <c r="S39" s="183">
        <f t="shared" si="13"/>
        <v>3528.2729470375129</v>
      </c>
      <c r="T39" s="159"/>
      <c r="U39" s="180">
        <v>900</v>
      </c>
      <c r="V39" s="181">
        <f t="shared" ref="V39:X39" si="14">1000000*(V15/2*4/(3.142*(8.82/1000)^2*4186*(0.0038*70^2-0.0624*70+1000.7)*10)*(8.82/1000)/((-2.7093/1000000)*70^3+(579.84/1000000)*70^2-(45937/1000000)*70+1.7283))</f>
        <v>2164.1674198948913</v>
      </c>
      <c r="W39" s="182">
        <f t="shared" si="14"/>
        <v>3848.2977041384206</v>
      </c>
      <c r="X39" s="183">
        <f t="shared" si="14"/>
        <v>4808.371975441145</v>
      </c>
      <c r="Y39" s="105"/>
      <c r="Z39" s="76"/>
      <c r="AA39" s="76"/>
    </row>
    <row r="40" spans="1:40" ht="21" hidden="1" x14ac:dyDescent="0.35">
      <c r="A40" s="162">
        <v>1000</v>
      </c>
      <c r="B40" s="173">
        <f t="shared" ref="B40:D40" si="15">1000000*(B16/2*4/(3.142*(8.82/1000)^2*4186*(0.0038*70^2-0.0624*70+1000.7)*10)*(8.82/1000)/((-2.7093/1000000)*70^3+(579.84/1000000)*70^2-(45937/1000000)*70+1.7283))</f>
        <v>1588.1228571132572</v>
      </c>
      <c r="C40" s="174">
        <f t="shared" si="15"/>
        <v>2824.2184814155148</v>
      </c>
      <c r="D40" s="175">
        <f t="shared" si="15"/>
        <v>3532.2732565012739</v>
      </c>
      <c r="E40" s="170"/>
      <c r="F40" s="162">
        <v>1000</v>
      </c>
      <c r="G40" s="173">
        <f t="shared" ref="G40:I40" si="16">1000000*(G16/2*4/(3.142*(8.82/1000)^2*4186*(0.0038*70^2-0.0624*70+1000.7)*10)*(8.82/1000)/((-2.7093/1000000)*70^3+(579.84/1000000)*70^2-(45937/1000000)*70+1.7283))</f>
        <v>2352.1819646916751</v>
      </c>
      <c r="H40" s="174">
        <f t="shared" si="16"/>
        <v>4184.3236990943742</v>
      </c>
      <c r="I40" s="175">
        <f t="shared" si="16"/>
        <v>5228.4044691360887</v>
      </c>
      <c r="J40" s="159"/>
      <c r="K40" s="162">
        <v>1000</v>
      </c>
      <c r="L40" s="173">
        <f t="shared" ref="L40:N40" si="17">1000000*(L16/2*4/(3.142*(8.82/1000)^2*4186*(0.0038*70^2-0.0624*70+1000.7)*10)*(8.82/1000)/((-2.7093/1000000)*70^3+(579.84/1000000)*70^2-(45937/1000000)*70+1.7283))</f>
        <v>2580.1996041260722</v>
      </c>
      <c r="M40" s="174">
        <f t="shared" si="17"/>
        <v>4588.3549549342706</v>
      </c>
      <c r="N40" s="175">
        <f t="shared" si="17"/>
        <v>5736.4437710337788</v>
      </c>
      <c r="O40" s="159"/>
      <c r="P40" s="162">
        <v>1000</v>
      </c>
      <c r="Q40" s="173">
        <f t="shared" ref="Q40:S40" si="18">1000000*(Q16/2*4/(3.142*(8.82/1000)^2*4186*(0.0038*70^2-0.0624*70+1000.7)*10)*(8.82/1000)/((-2.7093/1000000)*70^3+(579.84/1000000)*70^2-(45937/1000000)*70+1.7283))</f>
        <v>3280.253760284309</v>
      </c>
      <c r="R40" s="174">
        <f t="shared" si="18"/>
        <v>5832.4511981640517</v>
      </c>
      <c r="S40" s="175">
        <f t="shared" si="18"/>
        <v>7288.5638429731835</v>
      </c>
      <c r="T40" s="159"/>
      <c r="U40" s="162">
        <v>1000</v>
      </c>
      <c r="V40" s="173">
        <f t="shared" ref="V40:X40" si="19">1000000*(V16/2*4/(3.142*(8.82/1000)^2*4186*(0.0038*70^2-0.0624*70+1000.7)*10)*(8.82/1000)/((-2.7093/1000000)*70^3+(579.84/1000000)*70^2-(45937/1000000)*70+1.7283))</f>
        <v>4468.3456710214305</v>
      </c>
      <c r="W40" s="174">
        <f t="shared" si="19"/>
        <v>7944.6145950300452</v>
      </c>
      <c r="X40" s="175">
        <f t="shared" si="19"/>
        <v>9928.7680890556767</v>
      </c>
      <c r="Y40" s="105"/>
      <c r="Z40" s="76"/>
      <c r="AA40" s="76"/>
    </row>
    <row r="41" spans="1:40" ht="21" hidden="1" x14ac:dyDescent="0.35">
      <c r="A41" s="176">
        <v>1100</v>
      </c>
      <c r="B41" s="177">
        <f t="shared" ref="B41:D41" si="20">1000000*(B17/2*4/(3.142*(8.82/1000)^2*4186*(0.0038*70^2-0.0624*70+1000.7)*10)*(8.82/1000)/((-2.7093/1000000)*70^3+(579.84/1000000)*70^2-(45937/1000000)*70+1.7283))</f>
        <v>1588.1228571132572</v>
      </c>
      <c r="C41" s="178">
        <f t="shared" si="20"/>
        <v>2824.2184814155148</v>
      </c>
      <c r="D41" s="179">
        <f t="shared" si="20"/>
        <v>3532.2732565012739</v>
      </c>
      <c r="E41" s="170"/>
      <c r="F41" s="176">
        <v>1100</v>
      </c>
      <c r="G41" s="177">
        <f t="shared" ref="G41:I41" si="21">1000000*(G17/2*4/(3.142*(8.82/1000)^2*4186*(0.0038*70^2-0.0624*70+1000.7)*10)*(8.82/1000)/((-2.7093/1000000)*70^3+(579.84/1000000)*70^2-(45937/1000000)*70+1.7283))</f>
        <v>2352.1819646916751</v>
      </c>
      <c r="H41" s="178">
        <f t="shared" si="21"/>
        <v>4184.3236990943742</v>
      </c>
      <c r="I41" s="179">
        <f t="shared" si="21"/>
        <v>5228.4044691360887</v>
      </c>
      <c r="J41" s="159"/>
      <c r="K41" s="176">
        <v>1100</v>
      </c>
      <c r="L41" s="177">
        <f t="shared" ref="L41:N41" si="22">1000000*(L17/2*4/(3.142*(8.82/1000)^2*4186*(0.0038*70^2-0.0624*70+1000.7)*10)*(8.82/1000)/((-2.7093/1000000)*70^3+(579.84/1000000)*70^2-(45937/1000000)*70+1.7283))</f>
        <v>2580.1996041260722</v>
      </c>
      <c r="M41" s="178">
        <f t="shared" si="22"/>
        <v>4588.3549549342706</v>
      </c>
      <c r="N41" s="179">
        <f t="shared" si="22"/>
        <v>5736.4437710337788</v>
      </c>
      <c r="O41" s="159"/>
      <c r="P41" s="176">
        <v>1100</v>
      </c>
      <c r="Q41" s="177">
        <f t="shared" ref="Q41:S41" si="23">1000000*(Q17/2*4/(3.142*(8.82/1000)^2*4186*(0.0038*70^2-0.0624*70+1000.7)*10)*(8.82/1000)/((-2.7093/1000000)*70^3+(579.84/1000000)*70^2-(45937/1000000)*70+1.7283))</f>
        <v>3280.253760284309</v>
      </c>
      <c r="R41" s="178">
        <f t="shared" si="23"/>
        <v>5832.4511981640517</v>
      </c>
      <c r="S41" s="179">
        <f t="shared" si="23"/>
        <v>7288.5638429731835</v>
      </c>
      <c r="T41" s="159"/>
      <c r="U41" s="176">
        <v>1100</v>
      </c>
      <c r="V41" s="177">
        <f t="shared" ref="V41:X41" si="24">1000000*(V17/2*4/(3.142*(8.82/1000)^2*4186*(0.0038*70^2-0.0624*70+1000.7)*10)*(8.82/1000)/((-2.7093/1000000)*70^3+(579.84/1000000)*70^2-(45937/1000000)*70+1.7283))</f>
        <v>4468.3456710214305</v>
      </c>
      <c r="W41" s="178">
        <f t="shared" si="24"/>
        <v>7944.6145950300452</v>
      </c>
      <c r="X41" s="179">
        <f t="shared" si="24"/>
        <v>9928.7680890556767</v>
      </c>
      <c r="Y41" s="105"/>
      <c r="Z41" s="76"/>
      <c r="AA41" s="76"/>
    </row>
    <row r="42" spans="1:40" ht="21" hidden="1" x14ac:dyDescent="0.35">
      <c r="A42" s="180">
        <v>1200</v>
      </c>
      <c r="B42" s="181">
        <f t="shared" ref="B42:D42" si="25">1000000*(B18/2*4/(3.142*(8.82/1000)^2*4186*(0.0038*70^2-0.0624*70+1000.7)*10)*(8.82/1000)/((-2.7093/1000000)*70^3+(579.84/1000000)*70^2-(45937/1000000)*70+1.7283))</f>
        <v>1588.1228571132572</v>
      </c>
      <c r="C42" s="182">
        <f t="shared" si="25"/>
        <v>2824.2184814155148</v>
      </c>
      <c r="D42" s="183">
        <f t="shared" si="25"/>
        <v>3532.2732565012739</v>
      </c>
      <c r="E42" s="170"/>
      <c r="F42" s="180">
        <v>1200</v>
      </c>
      <c r="G42" s="181">
        <f t="shared" ref="G42:I42" si="26">1000000*(G18/2*4/(3.142*(8.82/1000)^2*4186*(0.0038*70^2-0.0624*70+1000.7)*10)*(8.82/1000)/((-2.7093/1000000)*70^3+(579.84/1000000)*70^2-(45937/1000000)*70+1.7283))</f>
        <v>2352.1819646916751</v>
      </c>
      <c r="H42" s="182">
        <f t="shared" si="26"/>
        <v>4184.3236990943742</v>
      </c>
      <c r="I42" s="183">
        <f t="shared" si="26"/>
        <v>5228.4044691360887</v>
      </c>
      <c r="J42" s="159"/>
      <c r="K42" s="180">
        <v>1200</v>
      </c>
      <c r="L42" s="181">
        <f t="shared" ref="L42:N42" si="27">1000000*(L18/2*4/(3.142*(8.82/1000)^2*4186*(0.0038*70^2-0.0624*70+1000.7)*10)*(8.82/1000)/((-2.7093/1000000)*70^3+(579.84/1000000)*70^2-(45937/1000000)*70+1.7283))</f>
        <v>2580.1996041260722</v>
      </c>
      <c r="M42" s="182">
        <f t="shared" si="27"/>
        <v>4588.3549549342706</v>
      </c>
      <c r="N42" s="183">
        <f t="shared" si="27"/>
        <v>5736.4437710337788</v>
      </c>
      <c r="O42" s="159"/>
      <c r="P42" s="180">
        <v>1200</v>
      </c>
      <c r="Q42" s="181">
        <f t="shared" ref="Q42:S42" si="28">1000000*(Q18/2*4/(3.142*(8.82/1000)^2*4186*(0.0038*70^2-0.0624*70+1000.7)*10)*(8.82/1000)/((-2.7093/1000000)*70^3+(579.84/1000000)*70^2-(45937/1000000)*70+1.7283))</f>
        <v>3280.253760284309</v>
      </c>
      <c r="R42" s="182">
        <f t="shared" si="28"/>
        <v>5832.4511981640517</v>
      </c>
      <c r="S42" s="183">
        <f t="shared" si="28"/>
        <v>7288.5638429731835</v>
      </c>
      <c r="T42" s="159"/>
      <c r="U42" s="180">
        <v>1200</v>
      </c>
      <c r="V42" s="181">
        <f t="shared" ref="V42:X42" si="29">1000000*(V18/2*4/(3.142*(8.82/1000)^2*4186*(0.0038*70^2-0.0624*70+1000.7)*10)*(8.82/1000)/((-2.7093/1000000)*70^3+(579.84/1000000)*70^2-(45937/1000000)*70+1.7283))</f>
        <v>4468.3456710214305</v>
      </c>
      <c r="W42" s="182">
        <f t="shared" si="29"/>
        <v>7944.6145950300452</v>
      </c>
      <c r="X42" s="183">
        <f t="shared" si="29"/>
        <v>9928.7680890556767</v>
      </c>
      <c r="Y42" s="105"/>
      <c r="Z42" s="4"/>
      <c r="AA42" s="4"/>
    </row>
    <row r="43" spans="1:40" ht="21" hidden="1" x14ac:dyDescent="0.35">
      <c r="A43" s="162">
        <v>1300</v>
      </c>
      <c r="B43" s="173">
        <f t="shared" ref="B43:D43" si="30">1000000*(B19/2*4/(3.142*(8.82/1000)^2*4186*(0.0038*70^2-0.0624*70+1000.7)*10)*(8.82/1000)/((-2.7093/1000000)*70^3+(579.84/1000000)*70^2-(45937/1000000)*70+1.7283))</f>
        <v>2408.1862971843343</v>
      </c>
      <c r="C43" s="174">
        <f t="shared" si="30"/>
        <v>4280.3311262246471</v>
      </c>
      <c r="D43" s="175">
        <f t="shared" si="30"/>
        <v>5352.4140625126893</v>
      </c>
      <c r="E43" s="170"/>
      <c r="F43" s="162">
        <v>1300</v>
      </c>
      <c r="G43" s="173">
        <f t="shared" ref="G43:I43" si="31">1000000*(G19/2*4/(3.142*(8.82/1000)^2*4186*(0.0038*70^2-0.0624*70+1000.7)*10)*(8.82/1000)/((-2.7093/1000000)*70^3+(579.84/1000000)*70^2-(45937/1000000)*70+1.7283))</f>
        <v>3564.2757322113648</v>
      </c>
      <c r="H43" s="174">
        <f t="shared" si="31"/>
        <v>6340.4905000617437</v>
      </c>
      <c r="I43" s="175">
        <f t="shared" si="31"/>
        <v>7924.6130477112383</v>
      </c>
      <c r="J43" s="159"/>
      <c r="K43" s="162">
        <v>1300</v>
      </c>
      <c r="L43" s="173">
        <f t="shared" ref="L43:N43" si="32">1000000*(L19/2*4/(3.142*(8.82/1000)^2*4186*(0.0038*70^2-0.0624*70+1000.7)*10)*(8.82/1000)/((-2.7093/1000000)*70^3+(579.84/1000000)*70^2-(45937/1000000)*70+1.7283))</f>
        <v>3912.3026555586025</v>
      </c>
      <c r="M43" s="174">
        <f t="shared" si="32"/>
        <v>6956.5381574809917</v>
      </c>
      <c r="N43" s="175">
        <f t="shared" si="32"/>
        <v>8696.6727742171788</v>
      </c>
      <c r="O43" s="159"/>
      <c r="P43" s="162">
        <v>1300</v>
      </c>
      <c r="Q43" s="173">
        <f t="shared" ref="Q43:S43" si="33">1000000*(Q19/2*4/(3.142*(8.82/1000)^2*4186*(0.0038*70^2-0.0624*70+1000.7)*10)*(8.82/1000)/((-2.7093/1000000)*70^3+(579.84/1000000)*70^2-(45937/1000000)*70+1.7283))</f>
        <v>4968.3843539915997</v>
      </c>
      <c r="R43" s="174">
        <f t="shared" si="33"/>
        <v>8836.6836054488267</v>
      </c>
      <c r="S43" s="175">
        <f t="shared" si="33"/>
        <v>11044.854429445093</v>
      </c>
      <c r="T43" s="159"/>
      <c r="U43" s="162">
        <v>1300</v>
      </c>
      <c r="V43" s="173">
        <f t="shared" ref="V43:X43" si="34">1000000*(V19/2*4/(3.142*(8.82/1000)^2*4186*(0.0038*70^2-0.0624*70+1000.7)*10)*(8.82/1000)/((-2.7093/1000000)*70^3+(579.84/1000000)*70^2-(45937/1000000)*70+1.7283))</f>
        <v>6772.5239221479696</v>
      </c>
      <c r="W43" s="174">
        <f t="shared" si="34"/>
        <v>12040.93148592167</v>
      </c>
      <c r="X43" s="175">
        <f t="shared" si="34"/>
        <v>15053.16451213397</v>
      </c>
      <c r="Y43" s="105"/>
      <c r="Z43" s="4"/>
      <c r="AA43" s="4"/>
    </row>
    <row r="44" spans="1:40" ht="21" hidden="1" x14ac:dyDescent="0.35">
      <c r="A44" s="176">
        <v>1400</v>
      </c>
      <c r="B44" s="177">
        <f t="shared" ref="B44:D44" si="35">1000000*(B20/2*4/(3.142*(8.82/1000)^2*4186*(0.0038*70^2-0.0624*70+1000.7)*10)*(8.82/1000)/((-2.7093/1000000)*70^3+(579.84/1000000)*70^2-(45937/1000000)*70+1.7283))</f>
        <v>2408.1862971843343</v>
      </c>
      <c r="C44" s="178">
        <f t="shared" si="35"/>
        <v>4280.3311262246471</v>
      </c>
      <c r="D44" s="179">
        <f t="shared" si="35"/>
        <v>5352.4140625126893</v>
      </c>
      <c r="E44" s="170"/>
      <c r="F44" s="176">
        <v>1400</v>
      </c>
      <c r="G44" s="177">
        <f t="shared" ref="G44:I44" si="36">1000000*(G20/2*4/(3.142*(8.82/1000)^2*4186*(0.0038*70^2-0.0624*70+1000.7)*10)*(8.82/1000)/((-2.7093/1000000)*70^3+(579.84/1000000)*70^2-(45937/1000000)*70+1.7283))</f>
        <v>3564.2757322113648</v>
      </c>
      <c r="H44" s="178">
        <f t="shared" si="36"/>
        <v>6340.4905000617437</v>
      </c>
      <c r="I44" s="179">
        <f t="shared" si="36"/>
        <v>7924.6130477112383</v>
      </c>
      <c r="J44" s="159"/>
      <c r="K44" s="176">
        <v>1400</v>
      </c>
      <c r="L44" s="177">
        <f t="shared" ref="L44:N44" si="37">1000000*(L20/2*4/(3.142*(8.82/1000)^2*4186*(0.0038*70^2-0.0624*70+1000.7)*10)*(8.82/1000)/((-2.7093/1000000)*70^3+(579.84/1000000)*70^2-(45937/1000000)*70+1.7283))</f>
        <v>3912.3026555586025</v>
      </c>
      <c r="M44" s="178">
        <f t="shared" si="37"/>
        <v>6956.5381574809917</v>
      </c>
      <c r="N44" s="179">
        <f t="shared" si="37"/>
        <v>8696.6727742171788</v>
      </c>
      <c r="O44" s="159"/>
      <c r="P44" s="176">
        <v>1400</v>
      </c>
      <c r="Q44" s="177">
        <f t="shared" ref="Q44:S44" si="38">1000000*(Q20/2*4/(3.142*(8.82/1000)^2*4186*(0.0038*70^2-0.0624*70+1000.7)*10)*(8.82/1000)/((-2.7093/1000000)*70^3+(579.84/1000000)*70^2-(45937/1000000)*70+1.7283))</f>
        <v>4968.3843539915997</v>
      </c>
      <c r="R44" s="178">
        <f t="shared" si="38"/>
        <v>8836.6836054488267</v>
      </c>
      <c r="S44" s="179">
        <f t="shared" si="38"/>
        <v>11044.854429445093</v>
      </c>
      <c r="T44" s="159"/>
      <c r="U44" s="176">
        <v>1400</v>
      </c>
      <c r="V44" s="177">
        <f t="shared" ref="V44:X44" si="39">1000000*(V20/2*4/(3.142*(8.82/1000)^2*4186*(0.0038*70^2-0.0624*70+1000.7)*10)*(8.82/1000)/((-2.7093/1000000)*70^3+(579.84/1000000)*70^2-(45937/1000000)*70+1.7283))</f>
        <v>6772.5239221479696</v>
      </c>
      <c r="W44" s="178">
        <f t="shared" si="39"/>
        <v>12040.93148592167</v>
      </c>
      <c r="X44" s="179">
        <f t="shared" si="39"/>
        <v>15053.16451213397</v>
      </c>
      <c r="Y44" s="105"/>
      <c r="Z44" s="76"/>
      <c r="AA44" s="76"/>
    </row>
    <row r="45" spans="1:40" ht="21" hidden="1" x14ac:dyDescent="0.35">
      <c r="A45" s="176">
        <v>1500</v>
      </c>
      <c r="B45" s="177">
        <f t="shared" ref="B45:D45" si="40">1000000*(B21/2*4/(3.142*(8.82/1000)^2*4186*(0.0038*70^2-0.0624*70+1000.7)*10)*(8.82/1000)/((-2.7093/1000000)*70^3+(579.84/1000000)*70^2-(45937/1000000)*70+1.7283))</f>
        <v>2856.2209571256058</v>
      </c>
      <c r="C45" s="178">
        <f t="shared" si="40"/>
        <v>5076.3927095131567</v>
      </c>
      <c r="D45" s="179">
        <f t="shared" si="40"/>
        <v>6344.490809525505</v>
      </c>
      <c r="E45" s="170"/>
      <c r="F45" s="176">
        <v>1500</v>
      </c>
      <c r="G45" s="177">
        <f t="shared" ref="G45:I45" si="41">1000000*(G21/2*4/(3.142*(8.82/1000)^2*4186*(0.0038*70^2-0.0624*70+1000.7)*10)*(8.82/1000)/((-2.7093/1000000)*70^3+(579.84/1000000)*70^2-(45937/1000000)*70+1.7283))</f>
        <v>4228.3271031957493</v>
      </c>
      <c r="H45" s="178">
        <f t="shared" si="41"/>
        <v>7512.5811729438201</v>
      </c>
      <c r="I45" s="179">
        <f t="shared" si="41"/>
        <v>9392.7266209116551</v>
      </c>
      <c r="J45" s="159"/>
      <c r="K45" s="176">
        <v>1500</v>
      </c>
      <c r="L45" s="177">
        <f t="shared" ref="L45:N45" si="42">1000000*(L21/2*4/(3.142*(8.82/1000)^2*4186*(0.0038*70^2-0.0624*70+1000.7)*10)*(8.82/1000)/((-2.7093/1000000)*70^3+(579.84/1000000)*70^2-(45937/1000000)*70+1.7283))</f>
        <v>4640.3589779631684</v>
      </c>
      <c r="M45" s="178">
        <f t="shared" si="42"/>
        <v>8248.6381142759092</v>
      </c>
      <c r="N45" s="179">
        <f t="shared" si="42"/>
        <v>10312.797797576764</v>
      </c>
      <c r="O45" s="159"/>
      <c r="P45" s="176">
        <v>1500</v>
      </c>
      <c r="Q45" s="177">
        <f t="shared" ref="Q45:S45" si="43">1000000*(Q21/2*4/(3.142*(8.82/1000)^2*4186*(0.0038*70^2-0.0624*70+1000.7)*10)*(8.82/1000)/((-2.7093/1000000)*70^3+(579.84/1000000)*70^2-(45937/1000000)*70+1.7283))</f>
        <v>5892.4558401204722</v>
      </c>
      <c r="R45" s="178">
        <f t="shared" si="43"/>
        <v>10476.810485590984</v>
      </c>
      <c r="S45" s="179">
        <f t="shared" si="43"/>
        <v>13097.013184354666</v>
      </c>
      <c r="T45" s="159"/>
      <c r="U45" s="176">
        <v>1500</v>
      </c>
      <c r="V45" s="177">
        <f t="shared" ref="V45:X45" si="44">1000000*(V21/2*4/(3.142*(8.82/1000)^2*4186*(0.0038*70^2-0.0624*70+1000.7)*10)*(8.82/1000)/((-2.7093/1000000)*70^3+(579.84/1000000)*70^2-(45937/1000000)*70+1.7283))</f>
        <v>8028.6210937690339</v>
      </c>
      <c r="W45" s="178">
        <f t="shared" si="44"/>
        <v>14277.104476164266</v>
      </c>
      <c r="X45" s="179">
        <f t="shared" si="44"/>
        <v>17845.380517839389</v>
      </c>
      <c r="Y45" s="105"/>
      <c r="Z45" s="105"/>
      <c r="AA45" s="105"/>
    </row>
    <row r="46" spans="1:40" ht="21" hidden="1" x14ac:dyDescent="0.35">
      <c r="A46" s="180">
        <v>1600</v>
      </c>
      <c r="B46" s="181">
        <f t="shared" ref="B46:D46" si="45">1000000*(B22/2*4/(3.142*(8.82/1000)^2*4186*(0.0038*70^2-0.0624*70+1000.7)*10)*(8.82/1000)/((-2.7093/1000000)*70^3+(579.84/1000000)*70^2-(45937/1000000)*70+1.7283))</f>
        <v>2856.2209571256058</v>
      </c>
      <c r="C46" s="182">
        <f t="shared" si="45"/>
        <v>5076.3927095131567</v>
      </c>
      <c r="D46" s="183">
        <f t="shared" si="45"/>
        <v>6344.490809525505</v>
      </c>
      <c r="E46" s="170"/>
      <c r="F46" s="180">
        <v>1600</v>
      </c>
      <c r="G46" s="181">
        <f t="shared" ref="G46:I46" si="46">1000000*(G22/2*4/(3.142*(8.82/1000)^2*4186*(0.0038*70^2-0.0624*70+1000.7)*10)*(8.82/1000)/((-2.7093/1000000)*70^3+(579.84/1000000)*70^2-(45937/1000000)*70+1.7283))</f>
        <v>4228.3271031957493</v>
      </c>
      <c r="H46" s="182">
        <f t="shared" si="46"/>
        <v>7512.5811729438201</v>
      </c>
      <c r="I46" s="183">
        <f t="shared" si="46"/>
        <v>9392.7266209116551</v>
      </c>
      <c r="J46" s="159"/>
      <c r="K46" s="180">
        <v>1600</v>
      </c>
      <c r="L46" s="181">
        <f t="shared" ref="L46:N46" si="47">1000000*(L22/2*4/(3.142*(8.82/1000)^2*4186*(0.0038*70^2-0.0624*70+1000.7)*10)*(8.82/1000)/((-2.7093/1000000)*70^3+(579.84/1000000)*70^2-(45937/1000000)*70+1.7283))</f>
        <v>4640.3589779631684</v>
      </c>
      <c r="M46" s="182">
        <f t="shared" si="47"/>
        <v>8248.6381142759092</v>
      </c>
      <c r="N46" s="183">
        <f t="shared" si="47"/>
        <v>10312.797797576764</v>
      </c>
      <c r="O46" s="159"/>
      <c r="P46" s="180">
        <v>1600</v>
      </c>
      <c r="Q46" s="181">
        <f t="shared" ref="Q46:S46" si="48">1000000*(Q22/2*4/(3.142*(8.82/1000)^2*4186*(0.0038*70^2-0.0624*70+1000.7)*10)*(8.82/1000)/((-2.7093/1000000)*70^3+(579.84/1000000)*70^2-(45937/1000000)*70+1.7283))</f>
        <v>5892.4558401204722</v>
      </c>
      <c r="R46" s="182">
        <f t="shared" si="48"/>
        <v>10476.810485590984</v>
      </c>
      <c r="S46" s="183">
        <f t="shared" si="48"/>
        <v>13097.013184354666</v>
      </c>
      <c r="T46" s="159"/>
      <c r="U46" s="180">
        <v>1600</v>
      </c>
      <c r="V46" s="181">
        <f t="shared" ref="V46:X46" si="49">1000000*(V22/2*4/(3.142*(8.82/1000)^2*4186*(0.0038*70^2-0.0624*70+1000.7)*10)*(8.82/1000)/((-2.7093/1000000)*70^3+(579.84/1000000)*70^2-(45937/1000000)*70+1.7283))</f>
        <v>8028.6210937690339</v>
      </c>
      <c r="W46" s="182">
        <f t="shared" si="49"/>
        <v>14277.104476164266</v>
      </c>
      <c r="X46" s="183">
        <f t="shared" si="49"/>
        <v>17845.380517839389</v>
      </c>
      <c r="Y46" s="105"/>
      <c r="Z46" s="105"/>
      <c r="AA46" s="105"/>
    </row>
    <row r="47" spans="1:40" ht="21" hidden="1" x14ac:dyDescent="0.35">
      <c r="A47" s="162">
        <v>1800</v>
      </c>
      <c r="B47" s="173">
        <f t="shared" ref="B47:D47" si="50">1000000*(B23/2*4/(3.142*(8.82/1000)^2*4186*(0.0038*70^2-0.0624*70+1000.7)*10)*(8.82/1000)/((-2.7093/1000000)*70^3+(579.84/1000000)*70^2-(45937/1000000)*70+1.7283))</f>
        <v>3500.2707807911829</v>
      </c>
      <c r="C47" s="174">
        <f t="shared" si="50"/>
        <v>6220.4812161489026</v>
      </c>
      <c r="D47" s="175">
        <f t="shared" si="50"/>
        <v>7776.6015975520677</v>
      </c>
      <c r="E47" s="170"/>
      <c r="F47" s="162">
        <v>1800</v>
      </c>
      <c r="G47" s="173">
        <f t="shared" ref="G47:I47" si="51">1000000*(G23/2*4/(3.142*(8.82/1000)^2*4186*(0.0038*70^2-0.0624*70+1000.7)*10)*(8.82/1000)/((-2.7093/1000000)*70^3+(579.84/1000000)*70^2-(45937/1000000)*70+1.7283))</f>
        <v>5184.4010650347118</v>
      </c>
      <c r="H47" s="174">
        <f t="shared" si="51"/>
        <v>9212.7126950423954</v>
      </c>
      <c r="I47" s="175">
        <f t="shared" si="51"/>
        <v>11516.890946168933</v>
      </c>
      <c r="J47" s="159"/>
      <c r="K47" s="162">
        <v>1800</v>
      </c>
      <c r="L47" s="173">
        <f t="shared" ref="L47:N47" si="52">1000000*(L23/2*4/(3.142*(8.82/1000)^2*4186*(0.0038*70^2-0.0624*70+1000.7)*10)*(8.82/1000)/((-2.7093/1000000)*70^3+(579.84/1000000)*70^2-(45937/1000000)*70+1.7283))</f>
        <v>5688.4400574686433</v>
      </c>
      <c r="M47" s="174">
        <f t="shared" si="52"/>
        <v>10112.7823243887</v>
      </c>
      <c r="N47" s="175">
        <f t="shared" si="52"/>
        <v>12640.977905485875</v>
      </c>
      <c r="O47" s="159"/>
      <c r="P47" s="162">
        <v>1800</v>
      </c>
      <c r="Q47" s="173">
        <f t="shared" ref="Q47:S47" si="53">1000000*(Q23/2*4/(3.142*(8.82/1000)^2*4186*(0.0038*70^2-0.0624*70+1000.7)*10)*(8.82/1000)/((-2.7093/1000000)*70^3+(579.84/1000000)*70^2-(45937/1000000)*70+1.7283))</f>
        <v>7224.5588915530025</v>
      </c>
      <c r="R47" s="174">
        <f t="shared" si="53"/>
        <v>12844.993688137702</v>
      </c>
      <c r="S47" s="175">
        <f t="shared" si="53"/>
        <v>16057.242187538068</v>
      </c>
      <c r="T47" s="159"/>
      <c r="U47" s="162">
        <v>1800</v>
      </c>
      <c r="V47" s="173">
        <f t="shared" ref="V47:X47" si="54">1000000*(V23/2*4/(3.142*(8.82/1000)^2*4186*(0.0038*70^2-0.0624*70+1000.7)*10)*(8.82/1000)/((-2.7093/1000000)*70^3+(579.84/1000000)*70^2-(45937/1000000)*70+1.7283))</f>
        <v>9844.7615903166879</v>
      </c>
      <c r="W47" s="174">
        <f t="shared" si="54"/>
        <v>17501.353903955918</v>
      </c>
      <c r="X47" s="175">
        <f t="shared" si="54"/>
        <v>21877.692457310834</v>
      </c>
      <c r="Y47" s="105"/>
      <c r="Z47" s="105"/>
      <c r="AA47" s="105"/>
    </row>
    <row r="48" spans="1:40" ht="21" hidden="1" x14ac:dyDescent="0.35">
      <c r="A48" s="176">
        <v>2000</v>
      </c>
      <c r="B48" s="177">
        <f t="shared" ref="B48:D48" si="55">1000000*(B24/2*4/(3.142*(8.82/1000)^2*4186*(0.0038*70^2-0.0624*70+1000.7)*10)*(8.82/1000)/((-2.7093/1000000)*70^3+(579.84/1000000)*70^2-(45937/1000000)*70+1.7283))</f>
        <v>3948.3054407324548</v>
      </c>
      <c r="C48" s="178">
        <f t="shared" si="55"/>
        <v>7016.5427994374131</v>
      </c>
      <c r="D48" s="179">
        <f t="shared" si="55"/>
        <v>8772.6786540286466</v>
      </c>
      <c r="E48" s="170"/>
      <c r="F48" s="176">
        <v>2000</v>
      </c>
      <c r="G48" s="177">
        <f t="shared" ref="G48:I48" si="56">1000000*(G24/2*4/(3.142*(8.82/1000)^2*4186*(0.0038*70^2-0.0624*70+1000.7)*10)*(8.82/1000)/((-2.7093/1000000)*70^3+(579.84/1000000)*70^2-(45937/1000000)*70+1.7283))</f>
        <v>5844.4521265553358</v>
      </c>
      <c r="H48" s="178">
        <f t="shared" si="56"/>
        <v>10392.803986851994</v>
      </c>
      <c r="I48" s="179">
        <f t="shared" si="56"/>
        <v>12989.004828833109</v>
      </c>
      <c r="J48" s="159"/>
      <c r="K48" s="176">
        <v>2000</v>
      </c>
      <c r="L48" s="177">
        <f t="shared" ref="L48:N48" si="57">1000000*(L24/2*4/(3.142*(8.82/1000)^2*4186*(0.0038*70^2-0.0624*70+1000.7)*10)*(8.82/1000)/((-2.7093/1000000)*70^3+(579.84/1000000)*70^2-(45937/1000000)*70+1.7283))</f>
        <v>6416.4963798732097</v>
      </c>
      <c r="M48" s="178">
        <f t="shared" si="57"/>
        <v>11404.882281183616</v>
      </c>
      <c r="N48" s="179">
        <f t="shared" si="57"/>
        <v>14257.102928845459</v>
      </c>
      <c r="O48" s="159"/>
      <c r="P48" s="176">
        <v>2000</v>
      </c>
      <c r="Q48" s="177">
        <f t="shared" ref="Q48:S48" si="58">1000000*(Q24/2*4/(3.142*(8.82/1000)^2*4186*(0.0038*70^2-0.0624*70+1000.7)*10)*(8.82/1000)/((-2.7093/1000000)*70^3+(579.84/1000000)*70^2-(45937/1000000)*70+1.7283))</f>
        <v>8148.6303776818741</v>
      </c>
      <c r="R48" s="178">
        <f t="shared" si="58"/>
        <v>14485.120568279857</v>
      </c>
      <c r="S48" s="179">
        <f t="shared" si="58"/>
        <v>18105.400632983881</v>
      </c>
      <c r="T48" s="159"/>
      <c r="U48" s="176">
        <v>2000</v>
      </c>
      <c r="V48" s="177">
        <f t="shared" ref="V48:X48" si="59">1000000*(V24/2*4/(3.142*(8.82/1000)^2*4186*(0.0038*70^2-0.0624*70+1000.7)*10)*(8.82/1000)/((-2.7093/1000000)*70^3+(579.84/1000000)*70^2-(45937/1000000)*70+1.7283))</f>
        <v>11100.85876193775</v>
      </c>
      <c r="W48" s="178">
        <f t="shared" si="59"/>
        <v>19737.526894198512</v>
      </c>
      <c r="X48" s="179">
        <f t="shared" si="59"/>
        <v>24669.908463016262</v>
      </c>
      <c r="Y48" s="105"/>
      <c r="Z48" s="105"/>
      <c r="AA48" s="105"/>
    </row>
    <row r="49" spans="1:27" ht="21" hidden="1" x14ac:dyDescent="0.35">
      <c r="A49" s="176">
        <v>2200</v>
      </c>
      <c r="B49" s="177">
        <f t="shared" ref="B49:D49" si="60">1000000*(B25/2*4/(3.142*(8.82/1000)^2*4186*(0.0038*70^2-0.0624*70+1000.7)*10)*(8.82/1000)/((-2.7093/1000000)*70^3+(579.84/1000000)*70^2-(45937/1000000)*70+1.7283))</f>
        <v>4344.3360776448289</v>
      </c>
      <c r="C49" s="178">
        <f t="shared" si="60"/>
        <v>7720.5972650594113</v>
      </c>
      <c r="D49" s="179">
        <f t="shared" si="60"/>
        <v>9652.7467360561441</v>
      </c>
      <c r="E49" s="170"/>
      <c r="F49" s="176">
        <v>2200</v>
      </c>
      <c r="G49" s="177">
        <f t="shared" ref="G49:I49" si="61">1000000*(G25/2*4/(3.142*(8.82/1000)^2*4186*(0.0038*70^2-0.0624*70+1000.7)*10)*(8.82/1000)/((-2.7093/1000000)*70^3+(579.84/1000000)*70^2-(45937/1000000)*70+1.7283))</f>
        <v>6432.4976177282542</v>
      </c>
      <c r="H49" s="178">
        <f t="shared" si="61"/>
        <v>11436.884756893705</v>
      </c>
      <c r="I49" s="179">
        <f t="shared" si="61"/>
        <v>14297.106023483071</v>
      </c>
      <c r="J49" s="159"/>
      <c r="K49" s="176">
        <v>2200</v>
      </c>
      <c r="L49" s="177">
        <f t="shared" ref="L49:N49" si="62">1000000*(L25/2*4/(3.142*(8.82/1000)^2*4186*(0.0038*70^2-0.0624*70+1000.7)*10)*(8.82/1000)/((-2.7093/1000000)*70^3+(579.84/1000000)*70^2-(45937/1000000)*70+1.7283))</f>
        <v>7060.5462035387873</v>
      </c>
      <c r="M49" s="178">
        <f t="shared" si="62"/>
        <v>12552.971097283125</v>
      </c>
      <c r="N49" s="179">
        <f t="shared" si="62"/>
        <v>15689.213716872024</v>
      </c>
      <c r="O49" s="159"/>
      <c r="P49" s="176">
        <v>2200</v>
      </c>
      <c r="Q49" s="177">
        <f t="shared" ref="Q49:S49" si="63">1000000*(Q25/2*4/(3.142*(8.82/1000)^2*4186*(0.0038*70^2-0.0624*70+1000.7)*10)*(8.82/1000)/((-2.7093/1000000)*70^3+(579.84/1000000)*70^2-(45937/1000000)*70+1.7283))</f>
        <v>8968.6938177529519</v>
      </c>
      <c r="R49" s="178">
        <f t="shared" si="63"/>
        <v>15945.233522552751</v>
      </c>
      <c r="S49" s="179">
        <f t="shared" si="63"/>
        <v>19929.541748459058</v>
      </c>
      <c r="T49" s="159"/>
      <c r="U49" s="176">
        <v>2200</v>
      </c>
      <c r="V49" s="177">
        <f t="shared" ref="V49:X49" si="64">1000000*(V25/2*4/(3.142*(8.82/1000)^2*4186*(0.0038*70^2-0.0624*70+1000.7)*10)*(8.82/1000)/((-2.7093/1000000)*70^3+(579.84/1000000)*70^2-(45937/1000000)*70+1.7283))</f>
        <v>12220.94541179093</v>
      </c>
      <c r="W49" s="178">
        <f t="shared" si="64"/>
        <v>21721.680388224144</v>
      </c>
      <c r="X49" s="179">
        <f t="shared" si="64"/>
        <v>27154.100640012057</v>
      </c>
      <c r="Y49" s="105"/>
      <c r="Z49" s="105"/>
      <c r="AA49" s="105"/>
    </row>
    <row r="50" spans="1:27" ht="21" hidden="1" x14ac:dyDescent="0.35">
      <c r="A50" s="180">
        <v>2400</v>
      </c>
      <c r="B50" s="181">
        <f t="shared" ref="B50:D50" si="65">1000000*(B26/2*4/(3.142*(8.82/1000)^2*4186*(0.0038*70^2-0.0624*70+1000.7)*10)*(8.82/1000)/((-2.7093/1000000)*70^3+(579.84/1000000)*70^2-(45937/1000000)*70+1.7283))</f>
        <v>4788.370428122339</v>
      </c>
      <c r="C50" s="182">
        <f t="shared" si="65"/>
        <v>8516.6588483479172</v>
      </c>
      <c r="D50" s="183">
        <f t="shared" si="65"/>
        <v>10644.82348306896</v>
      </c>
      <c r="E50" s="170"/>
      <c r="F50" s="180">
        <v>2400</v>
      </c>
      <c r="G50" s="181">
        <f t="shared" ref="G50:I50" si="66">1000000*(G26/2*4/(3.142*(8.82/1000)^2*4186*(0.0038*70^2-0.0624*70+1000.7)*10)*(8.82/1000)/((-2.7093/1000000)*70^3+(579.84/1000000)*70^2-(45937/1000000)*70+1.7283))</f>
        <v>7092.5486792488782</v>
      </c>
      <c r="H50" s="182">
        <f t="shared" si="66"/>
        <v>12612.975739239542</v>
      </c>
      <c r="I50" s="183">
        <f t="shared" si="66"/>
        <v>15765.219596683488</v>
      </c>
      <c r="J50" s="159"/>
      <c r="K50" s="180">
        <v>2400</v>
      </c>
      <c r="L50" s="181">
        <f t="shared" ref="L50:N50" si="67">1000000*(L26/2*4/(3.142*(8.82/1000)^2*4186*(0.0038*70^2-0.0624*70+1000.7)*10)*(8.82/1000)/((-2.7093/1000000)*70^3+(579.84/1000000)*70^2-(45937/1000000)*70+1.7283))</f>
        <v>7788.6025259433536</v>
      </c>
      <c r="M50" s="182">
        <f t="shared" si="67"/>
        <v>13845.07105407804</v>
      </c>
      <c r="N50" s="183">
        <f t="shared" si="67"/>
        <v>17305.338740231611</v>
      </c>
      <c r="O50" s="159"/>
      <c r="P50" s="180">
        <v>2400</v>
      </c>
      <c r="Q50" s="181">
        <f t="shared" ref="Q50:S50" si="68">1000000*(Q26/2*4/(3.142*(8.82/1000)^2*4186*(0.0038*70^2-0.0624*70+1000.7)*10)*(8.82/1000)/((-2.7093/1000000)*70^3+(579.84/1000000)*70^2-(45937/1000000)*70+1.7283))</f>
        <v>9888.764994418063</v>
      </c>
      <c r="R50" s="182">
        <f t="shared" si="68"/>
        <v>17581.360093231146</v>
      </c>
      <c r="S50" s="183">
        <f t="shared" si="68"/>
        <v>21977.700193904871</v>
      </c>
      <c r="T50" s="159"/>
      <c r="U50" s="180">
        <v>2400</v>
      </c>
      <c r="V50" s="181">
        <f t="shared" ref="V50:X50" si="69">1000000*(V26/2*4/(3.142*(8.82/1000)^2*4186*(0.0038*70^2-0.0624*70+1000.7)*10)*(8.82/1000)/((-2.7093/1000000)*70^3+(579.84/1000000)*70^2-(45937/1000000)*70+1.7283))</f>
        <v>13477.042583411996</v>
      </c>
      <c r="W50" s="182">
        <f t="shared" si="69"/>
        <v>23957.853378466738</v>
      </c>
      <c r="X50" s="183">
        <f t="shared" si="69"/>
        <v>29946.316645717488</v>
      </c>
      <c r="Y50" s="105"/>
      <c r="Z50" s="105"/>
      <c r="AA50" s="105"/>
    </row>
    <row r="51" spans="1:27" ht="21" hidden="1" x14ac:dyDescent="0.35">
      <c r="A51" s="162">
        <v>2500</v>
      </c>
      <c r="B51" s="173">
        <f t="shared" ref="B51:D51" si="70">1000000*(B27/2*4/(3.142*(8.82/1000)^2*4186*(0.0038*70^2-0.0624*70+1000.7)*10)*(8.82/1000)/((-2.7093/1000000)*70^3+(579.84/1000000)*70^2-(45937/1000000)*70+1.7283))</f>
        <v>5188.4013744984732</v>
      </c>
      <c r="C51" s="174">
        <f t="shared" si="70"/>
        <v>9224.7136234336795</v>
      </c>
      <c r="D51" s="175">
        <f t="shared" si="70"/>
        <v>11528.891874560217</v>
      </c>
      <c r="E51" s="170"/>
      <c r="F51" s="162">
        <v>2500</v>
      </c>
      <c r="G51" s="173">
        <f t="shared" ref="G51:I51" si="71">1000000*(G27/2*4/(3.142*(8.82/1000)^2*4186*(0.0038*70^2-0.0624*70+1000.7)*10)*(8.82/1000)/((-2.7093/1000000)*70^3+(579.84/1000000)*70^2-(45937/1000000)*70+1.7283))</f>
        <v>7684.594479885558</v>
      </c>
      <c r="H51" s="174">
        <f t="shared" si="71"/>
        <v>13657.056509281258</v>
      </c>
      <c r="I51" s="175">
        <f t="shared" si="71"/>
        <v>17073.320791333452</v>
      </c>
      <c r="J51" s="159"/>
      <c r="K51" s="162">
        <v>2500</v>
      </c>
      <c r="L51" s="173">
        <f t="shared" ref="L51:N51" si="72">1000000*(L27/2*4/(3.142*(8.82/1000)^2*4186*(0.0038*70^2-0.0624*70+1000.7)*10)*(8.82/1000)/((-2.7093/1000000)*70^3+(579.84/1000000)*70^2-(45937/1000000)*70+1.7283))</f>
        <v>8432.6523496089303</v>
      </c>
      <c r="M51" s="174">
        <f t="shared" si="72"/>
        <v>14989.159560713788</v>
      </c>
      <c r="N51" s="175">
        <f t="shared" si="72"/>
        <v>18737.449528258177</v>
      </c>
      <c r="O51" s="159"/>
      <c r="P51" s="162">
        <v>2500</v>
      </c>
      <c r="Q51" s="173">
        <f t="shared" ref="Q51:S51" si="73">1000000*(Q27/2*4/(3.142*(8.82/1000)^2*4186*(0.0038*70^2-0.0624*70+1000.7)*10)*(8.82/1000)/((-2.7093/1000000)*70^3+(579.84/1000000)*70^2-(45937/1000000)*70+1.7283))</f>
        <v>10712.828743952901</v>
      </c>
      <c r="R51" s="174">
        <f t="shared" si="73"/>
        <v>19041.473047504034</v>
      </c>
      <c r="S51" s="175">
        <f t="shared" si="73"/>
        <v>23801.841309380052</v>
      </c>
      <c r="T51" s="159"/>
      <c r="U51" s="162">
        <v>2500</v>
      </c>
      <c r="V51" s="173">
        <f t="shared" ref="V51:X51" si="74">1000000*(V27/2*4/(3.142*(8.82/1000)^2*4186*(0.0038*70^2-0.0624*70+1000.7)*10)*(8.82/1000)/((-2.7093/1000000)*70^3+(579.84/1000000)*70^2-(45937/1000000)*70+1.7283))</f>
        <v>14593.128923801414</v>
      </c>
      <c r="W51" s="174">
        <f t="shared" si="74"/>
        <v>25946.007181956131</v>
      </c>
      <c r="X51" s="175">
        <f t="shared" si="74"/>
        <v>32430.508822713284</v>
      </c>
      <c r="Y51" s="105"/>
      <c r="Z51" s="105"/>
      <c r="AA51" s="105"/>
    </row>
    <row r="52" spans="1:27" ht="21" hidden="1" x14ac:dyDescent="0.35">
      <c r="A52" s="176">
        <v>2600</v>
      </c>
      <c r="B52" s="177">
        <f t="shared" ref="B52:D52" si="75">1000000*(B28/2*4/(3.142*(8.82/1000)^2*4186*(0.0038*70^2-0.0624*70+1000.7)*10)*(8.82/1000)/((-2.7093/1000000)*70^3+(579.84/1000000)*70^2-(45937/1000000)*70+1.7283))</f>
        <v>5636.4360344397455</v>
      </c>
      <c r="C52" s="178">
        <f t="shared" si="75"/>
        <v>10016.774897258427</v>
      </c>
      <c r="D52" s="179">
        <f t="shared" si="75"/>
        <v>12520.968621573031</v>
      </c>
      <c r="E52" s="170"/>
      <c r="F52" s="176">
        <v>2600</v>
      </c>
      <c r="G52" s="177">
        <f t="shared" ref="G52:I52" si="76">1000000*(G28/2*4/(3.142*(8.82/1000)^2*4186*(0.0038*70^2-0.0624*70+1000.7)*10)*(8.82/1000)/((-2.7093/1000000)*70^3+(579.84/1000000)*70^2-(45937/1000000)*70+1.7283))</f>
        <v>8344.645541406182</v>
      </c>
      <c r="H52" s="178">
        <f t="shared" si="76"/>
        <v>14833.147491627094</v>
      </c>
      <c r="I52" s="179">
        <f t="shared" si="76"/>
        <v>18541.434364533867</v>
      </c>
      <c r="J52" s="159"/>
      <c r="K52" s="176">
        <v>2600</v>
      </c>
      <c r="L52" s="177">
        <f t="shared" ref="L52:N52" si="77">1000000*(L28/2*4/(3.142*(8.82/1000)^2*4186*(0.0038*70^2-0.0624*70+1000.7)*10)*(8.82/1000)/((-2.7093/1000000)*70^3+(579.84/1000000)*70^2-(45937/1000000)*70+1.7283))</f>
        <v>9160.7086720134976</v>
      </c>
      <c r="M52" s="178">
        <f t="shared" si="77"/>
        <v>16281.259517508704</v>
      </c>
      <c r="N52" s="179">
        <f t="shared" si="77"/>
        <v>20353.574551617759</v>
      </c>
      <c r="O52" s="159"/>
      <c r="P52" s="176">
        <v>2600</v>
      </c>
      <c r="Q52" s="177">
        <f t="shared" ref="Q52:S52" si="78">1000000*(Q28/2*4/(3.142*(8.82/1000)^2*4186*(0.0038*70^2-0.0624*70+1000.7)*10)*(8.82/1000)/((-2.7093/1000000)*70^3+(579.84/1000000)*70^2-(45937/1000000)*70+1.7283))</f>
        <v>11632.899920618012</v>
      </c>
      <c r="R52" s="178">
        <f t="shared" si="78"/>
        <v>20681.599927646192</v>
      </c>
      <c r="S52" s="179">
        <f t="shared" si="78"/>
        <v>25849.999754825858</v>
      </c>
      <c r="T52" s="159"/>
      <c r="U52" s="176">
        <v>2600</v>
      </c>
      <c r="V52" s="177">
        <f t="shared" ref="V52:X52" si="79">1000000*(V28/2*4/(3.142*(8.82/1000)^2*4186*(0.0038*70^2-0.0624*70+1000.7)*10)*(8.82/1000)/((-2.7093/1000000)*70^3+(579.84/1000000)*70^2-(45937/1000000)*70+1.7283))</f>
        <v>15849.226095422477</v>
      </c>
      <c r="W52" s="178">
        <f t="shared" si="79"/>
        <v>28178.17986273496</v>
      </c>
      <c r="X52" s="179">
        <f t="shared" si="79"/>
        <v>35222.724828418708</v>
      </c>
      <c r="Y52" s="105"/>
      <c r="Z52" s="105"/>
      <c r="AA52" s="105"/>
    </row>
    <row r="53" spans="1:27" ht="21" hidden="1" x14ac:dyDescent="0.35">
      <c r="A53" s="176">
        <v>2800</v>
      </c>
      <c r="B53" s="177">
        <f t="shared" ref="B53:D53" si="80">1000000*(B29/2*4/(3.142*(8.82/1000)^2*4186*(0.0038*70^2-0.0624*70+1000.7)*10)*(8.82/1000)/((-2.7093/1000000)*70^3+(579.84/1000000)*70^2-(45937/1000000)*70+1.7283))</f>
        <v>6256.4840013227549</v>
      </c>
      <c r="C53" s="178">
        <f t="shared" si="80"/>
        <v>11120.860309256557</v>
      </c>
      <c r="D53" s="179">
        <f t="shared" si="80"/>
        <v>13901.075386570697</v>
      </c>
      <c r="E53" s="170"/>
      <c r="F53" s="176">
        <v>2800</v>
      </c>
      <c r="G53" s="177">
        <f t="shared" ref="G53:I53" si="81">1000000*(G29/2*4/(3.142*(8.82/1000)^2*4186*(0.0038*70^2-0.0624*70+1000.7)*10)*(8.82/1000)/((-2.7093/1000000)*70^3+(579.84/1000000)*70^2-(45937/1000000)*70+1.7283))</f>
        <v>9264.7167180712931</v>
      </c>
      <c r="H53" s="178">
        <f t="shared" si="81"/>
        <v>16469.274062305485</v>
      </c>
      <c r="I53" s="179">
        <f t="shared" si="81"/>
        <v>20585.592500515915</v>
      </c>
      <c r="J53" s="159"/>
      <c r="K53" s="176">
        <v>2800</v>
      </c>
      <c r="L53" s="177">
        <f t="shared" ref="L53:N53" si="82">1000000*(L29/2*4/(3.142*(8.82/1000)^2*4186*(0.0038*70^2-0.0624*70+1000.7)*10)*(8.82/1000)/((-2.7093/1000000)*70^3+(579.84/1000000)*70^2-(45937/1000000)*70+1.7283))</f>
        <v>10168.786656881357</v>
      </c>
      <c r="M53" s="178">
        <f t="shared" si="82"/>
        <v>18073.39815727379</v>
      </c>
      <c r="N53" s="179">
        <f t="shared" si="82"/>
        <v>22593.747851324119</v>
      </c>
      <c r="O53" s="159"/>
      <c r="P53" s="176">
        <v>2800</v>
      </c>
      <c r="Q53" s="177">
        <f t="shared" ref="Q53:S53" si="83">1000000*(Q29/2*4/(3.142*(8.82/1000)^2*4186*(0.0038*70^2-0.0624*70+1000.7)*10)*(8.82/1000)/((-2.7093/1000000)*70^3+(579.84/1000000)*70^2-(45937/1000000)*70+1.7283))</f>
        <v>12912.998949021647</v>
      </c>
      <c r="R53" s="178">
        <f t="shared" si="83"/>
        <v>22957.776012526403</v>
      </c>
      <c r="S53" s="179">
        <f t="shared" si="83"/>
        <v>28698.220093023941</v>
      </c>
      <c r="T53" s="159"/>
      <c r="U53" s="176">
        <v>2800</v>
      </c>
      <c r="V53" s="177">
        <f t="shared" ref="V53:X53" si="84">1000000*(V29/2*4/(3.142*(8.82/1000)^2*4186*(0.0038*70^2-0.0624*70+1000.7)*10)*(8.82/1000)/((-2.7093/1000000)*70^3+(579.84/1000000)*70^2-(45937/1000000)*70+1.7283))</f>
        <v>17597.361331086187</v>
      </c>
      <c r="W53" s="178">
        <f t="shared" si="84"/>
        <v>31282.420006613778</v>
      </c>
      <c r="X53" s="179">
        <f t="shared" si="84"/>
        <v>39103.025008267221</v>
      </c>
      <c r="Y53" s="105"/>
      <c r="Z53" s="105"/>
      <c r="AA53" s="105"/>
    </row>
    <row r="54" spans="1:27" ht="21" hidden="1" x14ac:dyDescent="0.35">
      <c r="A54" s="180">
        <v>3000</v>
      </c>
      <c r="B54" s="181">
        <f t="shared" ref="B54:D54" si="85">1000000*(B30/2*4/(3.142*(8.82/1000)^2*4186*(0.0038*70^2-0.0624*70+1000.7)*10)*(8.82/1000)/((-2.7093/1000000)*70^3+(579.84/1000000)*70^2-(45937/1000000)*70+1.7283))</f>
        <v>6256.4840013227549</v>
      </c>
      <c r="C54" s="182">
        <f t="shared" si="85"/>
        <v>11120.860309256557</v>
      </c>
      <c r="D54" s="183">
        <f t="shared" si="85"/>
        <v>13901.075386570697</v>
      </c>
      <c r="E54" s="170"/>
      <c r="F54" s="180">
        <v>3000</v>
      </c>
      <c r="G54" s="181">
        <f t="shared" ref="G54:I54" si="86">1000000*(G30/2*4/(3.142*(8.82/1000)^2*4186*(0.0038*70^2-0.0624*70+1000.7)*10)*(8.82/1000)/((-2.7093/1000000)*70^3+(579.84/1000000)*70^2-(45937/1000000)*70+1.7283))</f>
        <v>9264.7167180712931</v>
      </c>
      <c r="H54" s="182">
        <f t="shared" si="86"/>
        <v>16469.274062305485</v>
      </c>
      <c r="I54" s="183">
        <f t="shared" si="86"/>
        <v>20585.592500515915</v>
      </c>
      <c r="J54" s="159"/>
      <c r="K54" s="180">
        <v>3000</v>
      </c>
      <c r="L54" s="181">
        <f t="shared" ref="L54:N54" si="87">1000000*(L30/2*4/(3.142*(8.82/1000)^2*4186*(0.0038*70^2-0.0624*70+1000.7)*10)*(8.82/1000)/((-2.7093/1000000)*70^3+(579.84/1000000)*70^2-(45937/1000000)*70+1.7283))</f>
        <v>10168.786656881357</v>
      </c>
      <c r="M54" s="182">
        <f t="shared" si="87"/>
        <v>18073.39815727379</v>
      </c>
      <c r="N54" s="183">
        <f t="shared" si="87"/>
        <v>22593.747851324119</v>
      </c>
      <c r="O54" s="159"/>
      <c r="P54" s="180">
        <v>3000</v>
      </c>
      <c r="Q54" s="181">
        <f t="shared" ref="Q54:S54" si="88">1000000*(Q30/2*4/(3.142*(8.82/1000)^2*4186*(0.0038*70^2-0.0624*70+1000.7)*10)*(8.82/1000)/((-2.7093/1000000)*70^3+(579.84/1000000)*70^2-(45937/1000000)*70+1.7283))</f>
        <v>12912.998949021647</v>
      </c>
      <c r="R54" s="182">
        <f t="shared" si="88"/>
        <v>22957.776012526403</v>
      </c>
      <c r="S54" s="183">
        <f t="shared" si="88"/>
        <v>28698.220093023941</v>
      </c>
      <c r="T54" s="159"/>
      <c r="U54" s="180">
        <v>3000</v>
      </c>
      <c r="V54" s="181">
        <f t="shared" ref="V54:X54" si="89">1000000*(V30/2*4/(3.142*(8.82/1000)^2*4186*(0.0038*70^2-0.0624*70+1000.7)*10)*(8.82/1000)/((-2.7093/1000000)*70^3+(579.84/1000000)*70^2-(45937/1000000)*70+1.7283))</f>
        <v>17597.361331086187</v>
      </c>
      <c r="W54" s="182">
        <f t="shared" si="89"/>
        <v>31282.420006613778</v>
      </c>
      <c r="X54" s="183">
        <f t="shared" si="89"/>
        <v>39103.025008267221</v>
      </c>
      <c r="Y54" s="105"/>
      <c r="Z54" s="105"/>
      <c r="AA54" s="105"/>
    </row>
    <row r="55" spans="1:27" ht="21" hidden="1" x14ac:dyDescent="0.35">
      <c r="A55" s="76"/>
      <c r="B55" s="105"/>
      <c r="C55" s="105"/>
      <c r="D55" s="105"/>
      <c r="E55" s="105"/>
      <c r="F55" s="105"/>
      <c r="G55" s="71"/>
      <c r="H55" s="76"/>
      <c r="I55" s="105"/>
      <c r="J55" s="105"/>
      <c r="K55" s="105"/>
      <c r="L55" s="105"/>
      <c r="M55" s="105"/>
      <c r="N55" s="4"/>
      <c r="O55" s="76"/>
      <c r="P55" s="105"/>
      <c r="Q55" s="105"/>
      <c r="R55" s="105"/>
      <c r="S55" s="105"/>
      <c r="T55" s="105"/>
      <c r="U55" s="4"/>
      <c r="V55" s="76"/>
      <c r="W55" s="105"/>
      <c r="X55" s="105"/>
      <c r="Y55" s="105"/>
      <c r="Z55" s="105"/>
      <c r="AA55" s="105"/>
    </row>
    <row r="56" spans="1:27" ht="18.75" hidden="1" x14ac:dyDescent="0.3">
      <c r="A56" s="76"/>
      <c r="B56" s="105"/>
      <c r="C56" s="105"/>
      <c r="D56" s="105"/>
      <c r="E56" s="105"/>
      <c r="F56" s="105"/>
      <c r="G56" s="8"/>
      <c r="H56" s="76"/>
      <c r="I56" s="105"/>
      <c r="J56" s="105"/>
      <c r="K56" s="105"/>
      <c r="L56" s="105"/>
      <c r="M56" s="105"/>
      <c r="N56" s="8"/>
      <c r="O56" s="76"/>
      <c r="P56" s="105"/>
      <c r="Q56" s="105"/>
      <c r="R56" s="105"/>
      <c r="S56" s="105"/>
      <c r="T56" s="105"/>
      <c r="V56" s="76"/>
      <c r="W56" s="105"/>
      <c r="X56" s="105"/>
      <c r="Y56" s="105"/>
      <c r="Z56" s="105"/>
      <c r="AA56" s="105"/>
    </row>
    <row r="57" spans="1:27" ht="18.75" hidden="1" x14ac:dyDescent="0.3">
      <c r="A57" s="10" t="s">
        <v>78</v>
      </c>
      <c r="B57" s="62"/>
      <c r="C57" s="62"/>
      <c r="D57" s="62"/>
      <c r="E57" s="62"/>
      <c r="F57" s="62"/>
      <c r="G57" s="10"/>
      <c r="H57" s="10"/>
      <c r="I57" s="62"/>
      <c r="J57" s="62"/>
      <c r="K57" s="62"/>
      <c r="L57" s="62"/>
      <c r="M57" s="62"/>
      <c r="N57" s="10"/>
      <c r="O57" s="10"/>
      <c r="P57" s="62"/>
      <c r="Q57" s="62"/>
      <c r="R57" s="62"/>
      <c r="S57" s="62"/>
      <c r="T57" s="62"/>
      <c r="Z57" s="105"/>
      <c r="AA57" s="105"/>
    </row>
    <row r="58" spans="1:27" ht="21" hidden="1" x14ac:dyDescent="0.35">
      <c r="A58" s="159" t="s">
        <v>84</v>
      </c>
      <c r="B58" s="159"/>
      <c r="C58" s="160"/>
      <c r="D58" s="161"/>
      <c r="E58" s="159"/>
      <c r="F58" s="159" t="s">
        <v>90</v>
      </c>
      <c r="G58" s="159"/>
      <c r="H58" s="160"/>
      <c r="I58" s="161"/>
      <c r="J58" s="159"/>
      <c r="K58" s="159" t="s">
        <v>91</v>
      </c>
      <c r="L58" s="159"/>
      <c r="M58" s="159"/>
      <c r="N58" s="159"/>
      <c r="O58" s="159"/>
      <c r="P58" s="159" t="s">
        <v>92</v>
      </c>
      <c r="Q58" s="159"/>
      <c r="R58" s="159"/>
      <c r="S58" s="159"/>
      <c r="T58" s="159"/>
      <c r="U58" s="159" t="s">
        <v>93</v>
      </c>
      <c r="V58" s="159"/>
      <c r="W58" s="159"/>
      <c r="X58" s="159"/>
      <c r="Z58" s="105"/>
      <c r="AA58" s="105"/>
    </row>
    <row r="59" spans="1:27" ht="21" hidden="1" x14ac:dyDescent="0.35">
      <c r="A59" s="162" t="s">
        <v>58</v>
      </c>
      <c r="B59" s="163"/>
      <c r="C59" s="164" t="s">
        <v>85</v>
      </c>
      <c r="D59" s="164"/>
      <c r="E59" s="165"/>
      <c r="F59" s="162" t="s">
        <v>58</v>
      </c>
      <c r="G59" s="163"/>
      <c r="H59" s="164" t="s">
        <v>85</v>
      </c>
      <c r="I59" s="166"/>
      <c r="J59" s="159"/>
      <c r="K59" s="162" t="s">
        <v>58</v>
      </c>
      <c r="L59" s="163"/>
      <c r="M59" s="164" t="s">
        <v>85</v>
      </c>
      <c r="N59" s="166"/>
      <c r="O59" s="159"/>
      <c r="P59" s="162" t="s">
        <v>58</v>
      </c>
      <c r="Q59" s="163"/>
      <c r="R59" s="164" t="s">
        <v>85</v>
      </c>
      <c r="S59" s="166"/>
      <c r="T59" s="159"/>
      <c r="U59" s="162" t="s">
        <v>58</v>
      </c>
      <c r="V59" s="163"/>
      <c r="W59" s="164" t="s">
        <v>85</v>
      </c>
      <c r="X59" s="166"/>
      <c r="Y59" s="4"/>
      <c r="Z59" s="105"/>
      <c r="AA59" s="105"/>
    </row>
    <row r="60" spans="1:27" ht="21" hidden="1" x14ac:dyDescent="0.35">
      <c r="A60" s="167" t="s">
        <v>61</v>
      </c>
      <c r="B60" s="168">
        <v>1</v>
      </c>
      <c r="C60" s="169">
        <v>2</v>
      </c>
      <c r="D60" s="169">
        <v>3</v>
      </c>
      <c r="E60" s="170"/>
      <c r="F60" s="171" t="s">
        <v>61</v>
      </c>
      <c r="G60" s="168">
        <v>1</v>
      </c>
      <c r="H60" s="169">
        <v>2</v>
      </c>
      <c r="I60" s="172">
        <v>3</v>
      </c>
      <c r="J60" s="159"/>
      <c r="K60" s="167" t="s">
        <v>61</v>
      </c>
      <c r="L60" s="168">
        <v>1</v>
      </c>
      <c r="M60" s="169">
        <v>2</v>
      </c>
      <c r="N60" s="172">
        <v>3</v>
      </c>
      <c r="O60" s="159"/>
      <c r="P60" s="167" t="s">
        <v>61</v>
      </c>
      <c r="Q60" s="168">
        <v>1</v>
      </c>
      <c r="R60" s="169">
        <v>2</v>
      </c>
      <c r="S60" s="172">
        <v>3</v>
      </c>
      <c r="T60" s="159"/>
      <c r="U60" s="167" t="s">
        <v>61</v>
      </c>
      <c r="V60" s="168">
        <v>1</v>
      </c>
      <c r="W60" s="169">
        <v>2</v>
      </c>
      <c r="X60" s="172">
        <v>3</v>
      </c>
      <c r="Y60" s="76"/>
      <c r="Z60" s="105"/>
      <c r="AA60" s="105"/>
    </row>
    <row r="61" spans="1:27" ht="21" hidden="1" x14ac:dyDescent="0.35">
      <c r="A61" s="162">
        <v>700</v>
      </c>
      <c r="B61" s="173">
        <f>B13*($G$8/50)^1.1</f>
        <v>192</v>
      </c>
      <c r="C61" s="174">
        <f t="shared" ref="C61:D61" si="90">C13*($G$8/50)^1.1</f>
        <v>342</v>
      </c>
      <c r="D61" s="175">
        <f t="shared" si="90"/>
        <v>427</v>
      </c>
      <c r="E61" s="170"/>
      <c r="F61" s="162">
        <v>700</v>
      </c>
      <c r="G61" s="173">
        <f>G13*($G$8/50)^1.1</f>
        <v>285</v>
      </c>
      <c r="H61" s="174">
        <f t="shared" ref="H61:I61" si="91">H13*($G$8/50)^1.1</f>
        <v>506</v>
      </c>
      <c r="I61" s="175">
        <f t="shared" si="91"/>
        <v>633</v>
      </c>
      <c r="J61" s="159"/>
      <c r="K61" s="162">
        <v>700</v>
      </c>
      <c r="L61" s="173">
        <f>L13*($G$8/50)^1.1</f>
        <v>313</v>
      </c>
      <c r="M61" s="174">
        <f t="shared" ref="M61:N61" si="92">M13*($G$8/50)^1.1</f>
        <v>556</v>
      </c>
      <c r="N61" s="175">
        <f t="shared" si="92"/>
        <v>695</v>
      </c>
      <c r="O61" s="159"/>
      <c r="P61" s="162">
        <v>700</v>
      </c>
      <c r="Q61" s="173">
        <f>Q13*($G$8/50)^1.1</f>
        <v>397</v>
      </c>
      <c r="R61" s="174">
        <f t="shared" ref="R61:S61" si="93">R13*($G$8/50)^1.1</f>
        <v>706</v>
      </c>
      <c r="S61" s="175">
        <f t="shared" si="93"/>
        <v>882</v>
      </c>
      <c r="T61" s="159"/>
      <c r="U61" s="162">
        <v>700</v>
      </c>
      <c r="V61" s="173">
        <f>V13*($G$8/50)^1.1</f>
        <v>541</v>
      </c>
      <c r="W61" s="174">
        <f t="shared" ref="W61:X61" si="94">W13*($G$8/50)^1.1</f>
        <v>962</v>
      </c>
      <c r="X61" s="175">
        <f t="shared" si="94"/>
        <v>1202</v>
      </c>
      <c r="Y61" s="105"/>
      <c r="Z61" s="105"/>
      <c r="AA61" s="105"/>
    </row>
    <row r="62" spans="1:27" ht="21" hidden="1" x14ac:dyDescent="0.35">
      <c r="A62" s="176">
        <v>700</v>
      </c>
      <c r="B62" s="177">
        <f t="shared" ref="B62:D62" si="95">B14*($G$8/50)^1.1</f>
        <v>192</v>
      </c>
      <c r="C62" s="178">
        <f t="shared" si="95"/>
        <v>342</v>
      </c>
      <c r="D62" s="179">
        <f t="shared" si="95"/>
        <v>427</v>
      </c>
      <c r="E62" s="170"/>
      <c r="F62" s="176">
        <v>800</v>
      </c>
      <c r="G62" s="177">
        <f t="shared" ref="G62:I62" si="96">G14*($G$8/50)^1.1</f>
        <v>285</v>
      </c>
      <c r="H62" s="178">
        <f t="shared" si="96"/>
        <v>506</v>
      </c>
      <c r="I62" s="179">
        <f t="shared" si="96"/>
        <v>633</v>
      </c>
      <c r="J62" s="159"/>
      <c r="K62" s="176">
        <v>800</v>
      </c>
      <c r="L62" s="177">
        <f t="shared" ref="L62:N62" si="97">L14*($G$8/50)^1.1</f>
        <v>313</v>
      </c>
      <c r="M62" s="178">
        <f t="shared" si="97"/>
        <v>556</v>
      </c>
      <c r="N62" s="179">
        <f t="shared" si="97"/>
        <v>695</v>
      </c>
      <c r="O62" s="159"/>
      <c r="P62" s="176">
        <v>800</v>
      </c>
      <c r="Q62" s="177">
        <f t="shared" ref="Q62:S62" si="98">Q14*($G$8/50)^1.1</f>
        <v>397</v>
      </c>
      <c r="R62" s="178">
        <f t="shared" si="98"/>
        <v>706</v>
      </c>
      <c r="S62" s="179">
        <f t="shared" si="98"/>
        <v>882</v>
      </c>
      <c r="T62" s="159"/>
      <c r="U62" s="176">
        <v>800</v>
      </c>
      <c r="V62" s="177">
        <f t="shared" ref="V62:X62" si="99">V14*($G$8/50)^1.1</f>
        <v>541</v>
      </c>
      <c r="W62" s="178">
        <f t="shared" si="99"/>
        <v>962</v>
      </c>
      <c r="X62" s="179">
        <f t="shared" si="99"/>
        <v>1202</v>
      </c>
      <c r="Y62" s="105"/>
      <c r="Z62" s="105"/>
      <c r="AA62" s="105"/>
    </row>
    <row r="63" spans="1:27" ht="21" hidden="1" x14ac:dyDescent="0.35">
      <c r="A63" s="180">
        <v>700</v>
      </c>
      <c r="B63" s="181">
        <f t="shared" ref="B63:D63" si="100">B15*($G$8/50)^1.1</f>
        <v>192</v>
      </c>
      <c r="C63" s="182">
        <f t="shared" si="100"/>
        <v>342</v>
      </c>
      <c r="D63" s="183">
        <f t="shared" si="100"/>
        <v>427</v>
      </c>
      <c r="E63" s="170"/>
      <c r="F63" s="180">
        <v>900</v>
      </c>
      <c r="G63" s="181">
        <f t="shared" ref="G63:I63" si="101">G15*($G$8/50)^1.1</f>
        <v>285</v>
      </c>
      <c r="H63" s="182">
        <f t="shared" si="101"/>
        <v>506</v>
      </c>
      <c r="I63" s="183">
        <f t="shared" si="101"/>
        <v>633</v>
      </c>
      <c r="J63" s="159"/>
      <c r="K63" s="180">
        <v>900</v>
      </c>
      <c r="L63" s="181">
        <f t="shared" ref="L63:N63" si="102">L15*($G$8/50)^1.1</f>
        <v>313</v>
      </c>
      <c r="M63" s="182">
        <f t="shared" si="102"/>
        <v>556</v>
      </c>
      <c r="N63" s="183">
        <f t="shared" si="102"/>
        <v>695</v>
      </c>
      <c r="O63" s="159"/>
      <c r="P63" s="180">
        <v>900</v>
      </c>
      <c r="Q63" s="181">
        <f t="shared" ref="Q63:S63" si="103">Q15*($G$8/50)^1.1</f>
        <v>397</v>
      </c>
      <c r="R63" s="182">
        <f t="shared" si="103"/>
        <v>706</v>
      </c>
      <c r="S63" s="183">
        <f t="shared" si="103"/>
        <v>882</v>
      </c>
      <c r="T63" s="159"/>
      <c r="U63" s="180">
        <v>900</v>
      </c>
      <c r="V63" s="181">
        <f t="shared" ref="V63:X63" si="104">V15*($G$8/50)^1.1</f>
        <v>541</v>
      </c>
      <c r="W63" s="182">
        <f t="shared" si="104"/>
        <v>962</v>
      </c>
      <c r="X63" s="183">
        <f t="shared" si="104"/>
        <v>1202</v>
      </c>
      <c r="Y63" s="105"/>
      <c r="Z63" s="105"/>
      <c r="AA63" s="105"/>
    </row>
    <row r="64" spans="1:27" ht="21" hidden="1" x14ac:dyDescent="0.35">
      <c r="A64" s="162">
        <v>1000</v>
      </c>
      <c r="B64" s="173">
        <f t="shared" ref="B64:D64" si="105">B16*($G$8/50)^1.1</f>
        <v>397</v>
      </c>
      <c r="C64" s="174">
        <f t="shared" si="105"/>
        <v>706</v>
      </c>
      <c r="D64" s="175">
        <f t="shared" si="105"/>
        <v>883</v>
      </c>
      <c r="E64" s="170"/>
      <c r="F64" s="162">
        <v>1000</v>
      </c>
      <c r="G64" s="173">
        <f t="shared" ref="G64:I64" si="106">G16*($G$8/50)^1.1</f>
        <v>588</v>
      </c>
      <c r="H64" s="174">
        <f t="shared" si="106"/>
        <v>1046</v>
      </c>
      <c r="I64" s="175">
        <f t="shared" si="106"/>
        <v>1307</v>
      </c>
      <c r="J64" s="159"/>
      <c r="K64" s="162">
        <v>1000</v>
      </c>
      <c r="L64" s="173">
        <f t="shared" ref="L64:N64" si="107">L16*($G$8/50)^1.1</f>
        <v>645</v>
      </c>
      <c r="M64" s="174">
        <f t="shared" si="107"/>
        <v>1147</v>
      </c>
      <c r="N64" s="175">
        <f t="shared" si="107"/>
        <v>1434</v>
      </c>
      <c r="O64" s="159"/>
      <c r="P64" s="162">
        <v>1000</v>
      </c>
      <c r="Q64" s="173">
        <f t="shared" ref="Q64:S64" si="108">Q16*($G$8/50)^1.1</f>
        <v>820</v>
      </c>
      <c r="R64" s="174">
        <f t="shared" si="108"/>
        <v>1458</v>
      </c>
      <c r="S64" s="175">
        <f t="shared" si="108"/>
        <v>1822</v>
      </c>
      <c r="T64" s="159"/>
      <c r="U64" s="162">
        <v>1000</v>
      </c>
      <c r="V64" s="173">
        <f t="shared" ref="V64:X64" si="109">V16*($G$8/50)^1.1</f>
        <v>1117</v>
      </c>
      <c r="W64" s="174">
        <f t="shared" si="109"/>
        <v>1986</v>
      </c>
      <c r="X64" s="175">
        <f t="shared" si="109"/>
        <v>2482</v>
      </c>
      <c r="Y64" s="105"/>
      <c r="Z64" s="105"/>
      <c r="AA64" s="105"/>
    </row>
    <row r="65" spans="1:27" ht="21" hidden="1" x14ac:dyDescent="0.35">
      <c r="A65" s="176">
        <v>1000</v>
      </c>
      <c r="B65" s="177">
        <f t="shared" ref="B65:D65" si="110">B17*($G$8/50)^1.1</f>
        <v>397</v>
      </c>
      <c r="C65" s="178">
        <f t="shared" si="110"/>
        <v>706</v>
      </c>
      <c r="D65" s="179">
        <f t="shared" si="110"/>
        <v>883</v>
      </c>
      <c r="E65" s="170"/>
      <c r="F65" s="176">
        <v>1100</v>
      </c>
      <c r="G65" s="177">
        <f t="shared" ref="G65:I65" si="111">G17*($G$8/50)^1.1</f>
        <v>588</v>
      </c>
      <c r="H65" s="178">
        <f t="shared" si="111"/>
        <v>1046</v>
      </c>
      <c r="I65" s="179">
        <f t="shared" si="111"/>
        <v>1307</v>
      </c>
      <c r="J65" s="159"/>
      <c r="K65" s="176">
        <v>1100</v>
      </c>
      <c r="L65" s="177">
        <f t="shared" ref="L65:N65" si="112">L17*($G$8/50)^1.1</f>
        <v>645</v>
      </c>
      <c r="M65" s="178">
        <f t="shared" si="112"/>
        <v>1147</v>
      </c>
      <c r="N65" s="179">
        <f t="shared" si="112"/>
        <v>1434</v>
      </c>
      <c r="O65" s="159"/>
      <c r="P65" s="176">
        <v>1100</v>
      </c>
      <c r="Q65" s="177">
        <f t="shared" ref="Q65:S65" si="113">Q17*($G$8/50)^1.1</f>
        <v>820</v>
      </c>
      <c r="R65" s="178">
        <f t="shared" si="113"/>
        <v>1458</v>
      </c>
      <c r="S65" s="179">
        <f t="shared" si="113"/>
        <v>1822</v>
      </c>
      <c r="T65" s="159"/>
      <c r="U65" s="176">
        <v>1100</v>
      </c>
      <c r="V65" s="177">
        <f t="shared" ref="V65:X65" si="114">V17*($G$8/50)^1.1</f>
        <v>1117</v>
      </c>
      <c r="W65" s="178">
        <f t="shared" si="114"/>
        <v>1986</v>
      </c>
      <c r="X65" s="179">
        <f t="shared" si="114"/>
        <v>2482</v>
      </c>
      <c r="Y65" s="105"/>
    </row>
    <row r="66" spans="1:27" ht="21" hidden="1" x14ac:dyDescent="0.35">
      <c r="A66" s="180">
        <v>1000</v>
      </c>
      <c r="B66" s="181">
        <f t="shared" ref="B66:D66" si="115">B18*($G$8/50)^1.1</f>
        <v>397</v>
      </c>
      <c r="C66" s="182">
        <f t="shared" si="115"/>
        <v>706</v>
      </c>
      <c r="D66" s="183">
        <f t="shared" si="115"/>
        <v>883</v>
      </c>
      <c r="E66" s="170"/>
      <c r="F66" s="180">
        <v>1200</v>
      </c>
      <c r="G66" s="181">
        <f t="shared" ref="G66:I66" si="116">G18*($G$8/50)^1.1</f>
        <v>588</v>
      </c>
      <c r="H66" s="182">
        <f t="shared" si="116"/>
        <v>1046</v>
      </c>
      <c r="I66" s="183">
        <f t="shared" si="116"/>
        <v>1307</v>
      </c>
      <c r="J66" s="159"/>
      <c r="K66" s="180">
        <v>1200</v>
      </c>
      <c r="L66" s="181">
        <f t="shared" ref="L66:N66" si="117">L18*($G$8/50)^1.1</f>
        <v>645</v>
      </c>
      <c r="M66" s="182">
        <f t="shared" si="117"/>
        <v>1147</v>
      </c>
      <c r="N66" s="183">
        <f t="shared" si="117"/>
        <v>1434</v>
      </c>
      <c r="O66" s="159"/>
      <c r="P66" s="180">
        <v>1200</v>
      </c>
      <c r="Q66" s="181">
        <f t="shared" ref="Q66:S66" si="118">Q18*($G$8/50)^1.1</f>
        <v>820</v>
      </c>
      <c r="R66" s="182">
        <f t="shared" si="118"/>
        <v>1458</v>
      </c>
      <c r="S66" s="183">
        <f t="shared" si="118"/>
        <v>1822</v>
      </c>
      <c r="T66" s="159"/>
      <c r="U66" s="180">
        <v>1200</v>
      </c>
      <c r="V66" s="181">
        <f t="shared" ref="V66:X66" si="119">V18*($G$8/50)^1.1</f>
        <v>1117</v>
      </c>
      <c r="W66" s="182">
        <f t="shared" si="119"/>
        <v>1986</v>
      </c>
      <c r="X66" s="183">
        <f t="shared" si="119"/>
        <v>2482</v>
      </c>
      <c r="Y66" s="105"/>
    </row>
    <row r="67" spans="1:27" ht="21" hidden="1" x14ac:dyDescent="0.35">
      <c r="A67" s="162">
        <v>1300</v>
      </c>
      <c r="B67" s="173">
        <f t="shared" ref="B67:D67" si="120">B19*($G$8/50)^1.1</f>
        <v>602</v>
      </c>
      <c r="C67" s="174">
        <f t="shared" si="120"/>
        <v>1070</v>
      </c>
      <c r="D67" s="175">
        <f t="shared" si="120"/>
        <v>1338</v>
      </c>
      <c r="E67" s="170"/>
      <c r="F67" s="162">
        <v>1300</v>
      </c>
      <c r="G67" s="173">
        <f t="shared" ref="G67:I67" si="121">G19*($G$8/50)^1.1</f>
        <v>891</v>
      </c>
      <c r="H67" s="174">
        <f t="shared" si="121"/>
        <v>1585</v>
      </c>
      <c r="I67" s="175">
        <f t="shared" si="121"/>
        <v>1981</v>
      </c>
      <c r="J67" s="159"/>
      <c r="K67" s="162">
        <v>1300</v>
      </c>
      <c r="L67" s="173">
        <f t="shared" ref="L67:N67" si="122">L19*($G$8/50)^1.1</f>
        <v>978</v>
      </c>
      <c r="M67" s="174">
        <f t="shared" si="122"/>
        <v>1739</v>
      </c>
      <c r="N67" s="175">
        <f t="shared" si="122"/>
        <v>2174</v>
      </c>
      <c r="O67" s="159"/>
      <c r="P67" s="162">
        <v>1300</v>
      </c>
      <c r="Q67" s="173">
        <f t="shared" ref="Q67:S67" si="123">Q19*($G$8/50)^1.1</f>
        <v>1242</v>
      </c>
      <c r="R67" s="174">
        <f t="shared" si="123"/>
        <v>2209</v>
      </c>
      <c r="S67" s="175">
        <f t="shared" si="123"/>
        <v>2761</v>
      </c>
      <c r="T67" s="159"/>
      <c r="U67" s="162">
        <v>1300</v>
      </c>
      <c r="V67" s="173">
        <f t="shared" ref="V67:X67" si="124">V19*($G$8/50)^1.1</f>
        <v>1693</v>
      </c>
      <c r="W67" s="174">
        <f t="shared" si="124"/>
        <v>3010</v>
      </c>
      <c r="X67" s="175">
        <f t="shared" si="124"/>
        <v>3763</v>
      </c>
      <c r="Y67" s="105"/>
      <c r="Z67" s="4"/>
      <c r="AA67" s="4"/>
    </row>
    <row r="68" spans="1:27" ht="21" hidden="1" x14ac:dyDescent="0.35">
      <c r="A68" s="176">
        <v>1300</v>
      </c>
      <c r="B68" s="177">
        <f t="shared" ref="B68:D68" si="125">B20*($G$8/50)^1.1</f>
        <v>602</v>
      </c>
      <c r="C68" s="178">
        <f t="shared" si="125"/>
        <v>1070</v>
      </c>
      <c r="D68" s="179">
        <f t="shared" si="125"/>
        <v>1338</v>
      </c>
      <c r="E68" s="170"/>
      <c r="F68" s="176">
        <v>1400</v>
      </c>
      <c r="G68" s="177">
        <f t="shared" ref="G68:I68" si="126">G20*($G$8/50)^1.1</f>
        <v>891</v>
      </c>
      <c r="H68" s="178">
        <f t="shared" si="126"/>
        <v>1585</v>
      </c>
      <c r="I68" s="179">
        <f t="shared" si="126"/>
        <v>1981</v>
      </c>
      <c r="J68" s="159"/>
      <c r="K68" s="176">
        <v>1400</v>
      </c>
      <c r="L68" s="177">
        <f t="shared" ref="L68:N68" si="127">L20*($G$8/50)^1.1</f>
        <v>978</v>
      </c>
      <c r="M68" s="178">
        <f t="shared" si="127"/>
        <v>1739</v>
      </c>
      <c r="N68" s="179">
        <f t="shared" si="127"/>
        <v>2174</v>
      </c>
      <c r="O68" s="159"/>
      <c r="P68" s="176">
        <v>1400</v>
      </c>
      <c r="Q68" s="177">
        <f t="shared" ref="Q68:S68" si="128">Q20*($G$8/50)^1.1</f>
        <v>1242</v>
      </c>
      <c r="R68" s="178">
        <f t="shared" si="128"/>
        <v>2209</v>
      </c>
      <c r="S68" s="179">
        <f t="shared" si="128"/>
        <v>2761</v>
      </c>
      <c r="T68" s="159"/>
      <c r="U68" s="176">
        <v>1400</v>
      </c>
      <c r="V68" s="177">
        <f t="shared" ref="V68:X68" si="129">V20*($G$8/50)^1.1</f>
        <v>1693</v>
      </c>
      <c r="W68" s="178">
        <f t="shared" si="129"/>
        <v>3010</v>
      </c>
      <c r="X68" s="179">
        <f t="shared" si="129"/>
        <v>3763</v>
      </c>
      <c r="Y68" s="105"/>
      <c r="Z68" s="76"/>
      <c r="AA68" s="76"/>
    </row>
    <row r="69" spans="1:27" ht="21" hidden="1" x14ac:dyDescent="0.35">
      <c r="A69" s="176">
        <v>1500</v>
      </c>
      <c r="B69" s="177">
        <f t="shared" ref="B69:D69" si="130">B21*($G$8/50)^1.1</f>
        <v>714</v>
      </c>
      <c r="C69" s="178">
        <f t="shared" si="130"/>
        <v>1269</v>
      </c>
      <c r="D69" s="179">
        <f t="shared" si="130"/>
        <v>1586</v>
      </c>
      <c r="E69" s="170"/>
      <c r="F69" s="176">
        <v>1500</v>
      </c>
      <c r="G69" s="177">
        <f t="shared" ref="G69:I69" si="131">G21*($G$8/50)^1.1</f>
        <v>1057</v>
      </c>
      <c r="H69" s="178">
        <f t="shared" si="131"/>
        <v>1878</v>
      </c>
      <c r="I69" s="179">
        <f t="shared" si="131"/>
        <v>2348</v>
      </c>
      <c r="J69" s="159"/>
      <c r="K69" s="176">
        <v>1500</v>
      </c>
      <c r="L69" s="177">
        <f t="shared" ref="L69:N69" si="132">L21*($G$8/50)^1.1</f>
        <v>1160</v>
      </c>
      <c r="M69" s="178">
        <f t="shared" si="132"/>
        <v>2062</v>
      </c>
      <c r="N69" s="179">
        <f t="shared" si="132"/>
        <v>2578</v>
      </c>
      <c r="O69" s="159"/>
      <c r="P69" s="176">
        <v>1500</v>
      </c>
      <c r="Q69" s="177">
        <f t="shared" ref="Q69:S69" si="133">Q21*($G$8/50)^1.1</f>
        <v>1473</v>
      </c>
      <c r="R69" s="178">
        <f t="shared" si="133"/>
        <v>2619</v>
      </c>
      <c r="S69" s="179">
        <f t="shared" si="133"/>
        <v>3274</v>
      </c>
      <c r="T69" s="159"/>
      <c r="U69" s="176">
        <v>1500</v>
      </c>
      <c r="V69" s="177">
        <f t="shared" ref="V69:X69" si="134">V21*($G$8/50)^1.1</f>
        <v>2007</v>
      </c>
      <c r="W69" s="178">
        <f t="shared" si="134"/>
        <v>3569</v>
      </c>
      <c r="X69" s="179">
        <f t="shared" si="134"/>
        <v>4461</v>
      </c>
      <c r="Y69" s="105"/>
      <c r="Z69" s="105"/>
      <c r="AA69" s="105"/>
    </row>
    <row r="70" spans="1:27" ht="21" hidden="1" x14ac:dyDescent="0.35">
      <c r="A70" s="180">
        <v>1500</v>
      </c>
      <c r="B70" s="181">
        <f t="shared" ref="B70:D70" si="135">B22*($G$8/50)^1.1</f>
        <v>714</v>
      </c>
      <c r="C70" s="182">
        <f t="shared" si="135"/>
        <v>1269</v>
      </c>
      <c r="D70" s="183">
        <f t="shared" si="135"/>
        <v>1586</v>
      </c>
      <c r="E70" s="170"/>
      <c r="F70" s="180">
        <v>1600</v>
      </c>
      <c r="G70" s="181">
        <f t="shared" ref="G70:I70" si="136">G22*($G$8/50)^1.1</f>
        <v>1057</v>
      </c>
      <c r="H70" s="182">
        <f t="shared" si="136"/>
        <v>1878</v>
      </c>
      <c r="I70" s="183">
        <f t="shared" si="136"/>
        <v>2348</v>
      </c>
      <c r="J70" s="159"/>
      <c r="K70" s="180">
        <v>1600</v>
      </c>
      <c r="L70" s="181">
        <f t="shared" ref="L70:N70" si="137">L22*($G$8/50)^1.1</f>
        <v>1160</v>
      </c>
      <c r="M70" s="182">
        <f t="shared" si="137"/>
        <v>2062</v>
      </c>
      <c r="N70" s="183">
        <f t="shared" si="137"/>
        <v>2578</v>
      </c>
      <c r="O70" s="159"/>
      <c r="P70" s="180">
        <v>1600</v>
      </c>
      <c r="Q70" s="181">
        <f t="shared" ref="Q70:S70" si="138">Q22*($G$8/50)^1.1</f>
        <v>1473</v>
      </c>
      <c r="R70" s="182">
        <f t="shared" si="138"/>
        <v>2619</v>
      </c>
      <c r="S70" s="183">
        <f t="shared" si="138"/>
        <v>3274</v>
      </c>
      <c r="T70" s="159"/>
      <c r="U70" s="180">
        <v>1600</v>
      </c>
      <c r="V70" s="181">
        <f t="shared" ref="V70:X70" si="139">V22*($G$8/50)^1.1</f>
        <v>2007</v>
      </c>
      <c r="W70" s="182">
        <f t="shared" si="139"/>
        <v>3569</v>
      </c>
      <c r="X70" s="183">
        <f t="shared" si="139"/>
        <v>4461</v>
      </c>
      <c r="Y70" s="105"/>
      <c r="Z70" s="105"/>
      <c r="AA70" s="105"/>
    </row>
    <row r="71" spans="1:27" ht="21" hidden="1" x14ac:dyDescent="0.35">
      <c r="A71" s="162">
        <v>1800</v>
      </c>
      <c r="B71" s="173">
        <f t="shared" ref="B71:D71" si="140">B23*($G$8/50)^1.1</f>
        <v>875</v>
      </c>
      <c r="C71" s="174">
        <f t="shared" si="140"/>
        <v>1555</v>
      </c>
      <c r="D71" s="175">
        <f t="shared" si="140"/>
        <v>1944</v>
      </c>
      <c r="E71" s="170"/>
      <c r="F71" s="162">
        <v>1800</v>
      </c>
      <c r="G71" s="173">
        <f t="shared" ref="G71:I71" si="141">G23*($G$8/50)^1.1</f>
        <v>1296</v>
      </c>
      <c r="H71" s="174">
        <f t="shared" si="141"/>
        <v>2303</v>
      </c>
      <c r="I71" s="175">
        <f t="shared" si="141"/>
        <v>2879</v>
      </c>
      <c r="J71" s="159"/>
      <c r="K71" s="162">
        <v>1800</v>
      </c>
      <c r="L71" s="173">
        <f t="shared" ref="L71:N71" si="142">L23*($G$8/50)^1.1</f>
        <v>1422</v>
      </c>
      <c r="M71" s="174">
        <f t="shared" si="142"/>
        <v>2528</v>
      </c>
      <c r="N71" s="175">
        <f t="shared" si="142"/>
        <v>3160</v>
      </c>
      <c r="O71" s="159"/>
      <c r="P71" s="162">
        <v>1800</v>
      </c>
      <c r="Q71" s="173">
        <f t="shared" ref="Q71:S71" si="143">Q23*($G$8/50)^1.1</f>
        <v>1806</v>
      </c>
      <c r="R71" s="174">
        <f t="shared" si="143"/>
        <v>3211</v>
      </c>
      <c r="S71" s="175">
        <f t="shared" si="143"/>
        <v>4014</v>
      </c>
      <c r="T71" s="159"/>
      <c r="U71" s="162">
        <v>1800</v>
      </c>
      <c r="V71" s="173">
        <f t="shared" ref="V71:X71" si="144">V23*($G$8/50)^1.1</f>
        <v>2461</v>
      </c>
      <c r="W71" s="174">
        <f t="shared" si="144"/>
        <v>4375</v>
      </c>
      <c r="X71" s="175">
        <f t="shared" si="144"/>
        <v>5469</v>
      </c>
      <c r="Y71" s="105"/>
      <c r="Z71" s="105"/>
      <c r="AA71" s="105"/>
    </row>
    <row r="72" spans="1:27" ht="21" hidden="1" x14ac:dyDescent="0.35">
      <c r="A72" s="176">
        <v>2000</v>
      </c>
      <c r="B72" s="177">
        <f t="shared" ref="B72:D72" si="145">B24*($G$8/50)^1.1</f>
        <v>987</v>
      </c>
      <c r="C72" s="178">
        <f t="shared" si="145"/>
        <v>1754</v>
      </c>
      <c r="D72" s="179">
        <f t="shared" si="145"/>
        <v>2193</v>
      </c>
      <c r="E72" s="170"/>
      <c r="F72" s="176">
        <v>2000</v>
      </c>
      <c r="G72" s="177">
        <f t="shared" ref="G72:I72" si="146">G24*($G$8/50)^1.1</f>
        <v>1461</v>
      </c>
      <c r="H72" s="178">
        <f t="shared" si="146"/>
        <v>2598</v>
      </c>
      <c r="I72" s="179">
        <f t="shared" si="146"/>
        <v>3247</v>
      </c>
      <c r="J72" s="159"/>
      <c r="K72" s="176">
        <v>2000</v>
      </c>
      <c r="L72" s="177">
        <f t="shared" ref="L72:N72" si="147">L24*($G$8/50)^1.1</f>
        <v>1604</v>
      </c>
      <c r="M72" s="178">
        <f t="shared" si="147"/>
        <v>2851</v>
      </c>
      <c r="N72" s="179">
        <f t="shared" si="147"/>
        <v>3564</v>
      </c>
      <c r="O72" s="159"/>
      <c r="P72" s="176">
        <v>2000</v>
      </c>
      <c r="Q72" s="177">
        <f t="shared" ref="Q72:S72" si="148">Q24*($G$8/50)^1.1</f>
        <v>2037</v>
      </c>
      <c r="R72" s="178">
        <f t="shared" si="148"/>
        <v>3621</v>
      </c>
      <c r="S72" s="179">
        <f t="shared" si="148"/>
        <v>4526</v>
      </c>
      <c r="T72" s="159"/>
      <c r="U72" s="176">
        <v>2000</v>
      </c>
      <c r="V72" s="177">
        <f t="shared" ref="V72:X72" si="149">V24*($G$8/50)^1.1</f>
        <v>2775</v>
      </c>
      <c r="W72" s="178">
        <f t="shared" si="149"/>
        <v>4934</v>
      </c>
      <c r="X72" s="179">
        <f t="shared" si="149"/>
        <v>6167</v>
      </c>
      <c r="Y72" s="105"/>
      <c r="Z72" s="105"/>
      <c r="AA72" s="105"/>
    </row>
    <row r="73" spans="1:27" ht="21" hidden="1" x14ac:dyDescent="0.35">
      <c r="A73" s="176">
        <v>2200</v>
      </c>
      <c r="B73" s="177">
        <f t="shared" ref="B73:D73" si="150">B25*($G$8/50)^1.1</f>
        <v>1086</v>
      </c>
      <c r="C73" s="178">
        <f t="shared" si="150"/>
        <v>1930</v>
      </c>
      <c r="D73" s="179">
        <f t="shared" si="150"/>
        <v>2413</v>
      </c>
      <c r="E73" s="170"/>
      <c r="F73" s="176">
        <v>2200</v>
      </c>
      <c r="G73" s="177">
        <f t="shared" ref="G73:I73" si="151">G25*($G$8/50)^1.1</f>
        <v>1608</v>
      </c>
      <c r="H73" s="178">
        <f t="shared" si="151"/>
        <v>2859</v>
      </c>
      <c r="I73" s="179">
        <f t="shared" si="151"/>
        <v>3574</v>
      </c>
      <c r="J73" s="159"/>
      <c r="K73" s="176">
        <v>2200</v>
      </c>
      <c r="L73" s="177">
        <f t="shared" ref="L73:N73" si="152">L25*($G$8/50)^1.1</f>
        <v>1765</v>
      </c>
      <c r="M73" s="178">
        <f t="shared" si="152"/>
        <v>3138</v>
      </c>
      <c r="N73" s="179">
        <f t="shared" si="152"/>
        <v>3922</v>
      </c>
      <c r="O73" s="159"/>
      <c r="P73" s="176">
        <v>2200</v>
      </c>
      <c r="Q73" s="177">
        <f t="shared" ref="Q73:S73" si="153">Q25*($G$8/50)^1.1</f>
        <v>2242</v>
      </c>
      <c r="R73" s="178">
        <f t="shared" si="153"/>
        <v>3986</v>
      </c>
      <c r="S73" s="179">
        <f t="shared" si="153"/>
        <v>4982</v>
      </c>
      <c r="T73" s="159"/>
      <c r="U73" s="176">
        <v>2200</v>
      </c>
      <c r="V73" s="177">
        <f t="shared" ref="V73:X73" si="154">V25*($G$8/50)^1.1</f>
        <v>3055</v>
      </c>
      <c r="W73" s="178">
        <f t="shared" si="154"/>
        <v>5430</v>
      </c>
      <c r="X73" s="179">
        <f t="shared" si="154"/>
        <v>6788</v>
      </c>
      <c r="Y73" s="105"/>
      <c r="Z73" s="105"/>
      <c r="AA73" s="105"/>
    </row>
    <row r="74" spans="1:27" ht="21" hidden="1" x14ac:dyDescent="0.35">
      <c r="A74" s="180">
        <v>2400</v>
      </c>
      <c r="B74" s="181">
        <f t="shared" ref="B74:D74" si="155">B26*($G$8/50)^1.1</f>
        <v>1197</v>
      </c>
      <c r="C74" s="182">
        <f t="shared" si="155"/>
        <v>2129</v>
      </c>
      <c r="D74" s="183">
        <f t="shared" si="155"/>
        <v>2661</v>
      </c>
      <c r="E74" s="170"/>
      <c r="F74" s="180">
        <v>2400</v>
      </c>
      <c r="G74" s="181">
        <f t="shared" ref="G74:I74" si="156">G26*($G$8/50)^1.1</f>
        <v>1773</v>
      </c>
      <c r="H74" s="182">
        <f t="shared" si="156"/>
        <v>3153</v>
      </c>
      <c r="I74" s="183">
        <f t="shared" si="156"/>
        <v>3941</v>
      </c>
      <c r="J74" s="159"/>
      <c r="K74" s="180">
        <v>2400</v>
      </c>
      <c r="L74" s="181">
        <f t="shared" ref="L74:N74" si="157">L26*($G$8/50)^1.1</f>
        <v>1947</v>
      </c>
      <c r="M74" s="182">
        <f t="shared" si="157"/>
        <v>3461</v>
      </c>
      <c r="N74" s="183">
        <f t="shared" si="157"/>
        <v>4326</v>
      </c>
      <c r="O74" s="159"/>
      <c r="P74" s="180">
        <v>2400</v>
      </c>
      <c r="Q74" s="181">
        <f t="shared" ref="Q74:S74" si="158">Q26*($G$8/50)^1.1</f>
        <v>2472</v>
      </c>
      <c r="R74" s="182">
        <f t="shared" si="158"/>
        <v>4395</v>
      </c>
      <c r="S74" s="183">
        <f t="shared" si="158"/>
        <v>5494</v>
      </c>
      <c r="T74" s="159"/>
      <c r="U74" s="180">
        <v>2400</v>
      </c>
      <c r="V74" s="181">
        <f t="shared" ref="V74:X74" si="159">V26*($G$8/50)^1.1</f>
        <v>3369</v>
      </c>
      <c r="W74" s="182">
        <f t="shared" si="159"/>
        <v>5989</v>
      </c>
      <c r="X74" s="183">
        <f t="shared" si="159"/>
        <v>7486</v>
      </c>
      <c r="Y74" s="105"/>
      <c r="Z74" s="105"/>
      <c r="AA74" s="105"/>
    </row>
    <row r="75" spans="1:27" ht="21" hidden="1" x14ac:dyDescent="0.35">
      <c r="A75" s="162">
        <v>2500</v>
      </c>
      <c r="B75" s="173">
        <f t="shared" ref="B75:D75" si="160">B27*($G$8/50)^1.1</f>
        <v>1297</v>
      </c>
      <c r="C75" s="174">
        <f t="shared" si="160"/>
        <v>2306</v>
      </c>
      <c r="D75" s="175">
        <f t="shared" si="160"/>
        <v>2882</v>
      </c>
      <c r="E75" s="170"/>
      <c r="F75" s="162">
        <v>2500</v>
      </c>
      <c r="G75" s="173">
        <f t="shared" ref="G75:I75" si="161">G27*($G$8/50)^1.1</f>
        <v>1921</v>
      </c>
      <c r="H75" s="174">
        <f t="shared" si="161"/>
        <v>3414</v>
      </c>
      <c r="I75" s="175">
        <f t="shared" si="161"/>
        <v>4268</v>
      </c>
      <c r="J75" s="159"/>
      <c r="K75" s="162">
        <v>2500</v>
      </c>
      <c r="L75" s="173">
        <f t="shared" ref="L75:N75" si="162">L27*($G$8/50)^1.1</f>
        <v>2108</v>
      </c>
      <c r="M75" s="174">
        <f t="shared" si="162"/>
        <v>3747</v>
      </c>
      <c r="N75" s="175">
        <f t="shared" si="162"/>
        <v>4684</v>
      </c>
      <c r="O75" s="159"/>
      <c r="P75" s="162">
        <v>2500</v>
      </c>
      <c r="Q75" s="173">
        <f t="shared" ref="Q75:S75" si="163">Q27*($G$8/50)^1.1</f>
        <v>2678</v>
      </c>
      <c r="R75" s="174">
        <f t="shared" si="163"/>
        <v>4760</v>
      </c>
      <c r="S75" s="175">
        <f t="shared" si="163"/>
        <v>5950</v>
      </c>
      <c r="T75" s="159"/>
      <c r="U75" s="162">
        <v>2500</v>
      </c>
      <c r="V75" s="173">
        <f t="shared" ref="V75:X75" si="164">V27*($G$8/50)^1.1</f>
        <v>3648</v>
      </c>
      <c r="W75" s="174">
        <f t="shared" si="164"/>
        <v>6486</v>
      </c>
      <c r="X75" s="175">
        <f t="shared" si="164"/>
        <v>8107</v>
      </c>
      <c r="Y75" s="105"/>
      <c r="Z75" s="105"/>
      <c r="AA75" s="105"/>
    </row>
    <row r="76" spans="1:27" ht="21" hidden="1" x14ac:dyDescent="0.35">
      <c r="A76" s="176">
        <v>2600</v>
      </c>
      <c r="B76" s="177">
        <f t="shared" ref="B76:D76" si="165">B28*($G$8/50)^1.1</f>
        <v>1409</v>
      </c>
      <c r="C76" s="178">
        <f t="shared" si="165"/>
        <v>2504</v>
      </c>
      <c r="D76" s="179">
        <f t="shared" si="165"/>
        <v>3130</v>
      </c>
      <c r="E76" s="170"/>
      <c r="F76" s="176">
        <v>2600</v>
      </c>
      <c r="G76" s="177">
        <f t="shared" ref="G76:I76" si="166">G28*($G$8/50)^1.1</f>
        <v>2086</v>
      </c>
      <c r="H76" s="178">
        <f t="shared" si="166"/>
        <v>3708</v>
      </c>
      <c r="I76" s="179">
        <f t="shared" si="166"/>
        <v>4635</v>
      </c>
      <c r="J76" s="159"/>
      <c r="K76" s="176">
        <v>2600</v>
      </c>
      <c r="L76" s="177">
        <f t="shared" ref="L76:N76" si="167">L28*($G$8/50)^1.1</f>
        <v>2290</v>
      </c>
      <c r="M76" s="178">
        <f t="shared" si="167"/>
        <v>4070</v>
      </c>
      <c r="N76" s="179">
        <f t="shared" si="167"/>
        <v>5088</v>
      </c>
      <c r="O76" s="159"/>
      <c r="P76" s="176">
        <v>2600</v>
      </c>
      <c r="Q76" s="177">
        <f t="shared" ref="Q76:S76" si="168">Q28*($G$8/50)^1.1</f>
        <v>2908</v>
      </c>
      <c r="R76" s="178">
        <f t="shared" si="168"/>
        <v>5170</v>
      </c>
      <c r="S76" s="179">
        <f t="shared" si="168"/>
        <v>6462</v>
      </c>
      <c r="T76" s="159"/>
      <c r="U76" s="176">
        <v>2600</v>
      </c>
      <c r="V76" s="177">
        <f t="shared" ref="V76:X76" si="169">V28*($G$8/50)^1.1</f>
        <v>3962</v>
      </c>
      <c r="W76" s="178">
        <f t="shared" si="169"/>
        <v>7044</v>
      </c>
      <c r="X76" s="179">
        <f t="shared" si="169"/>
        <v>8805</v>
      </c>
      <c r="Y76" s="105"/>
      <c r="Z76" s="105"/>
      <c r="AA76" s="105"/>
    </row>
    <row r="77" spans="1:27" ht="21" hidden="1" x14ac:dyDescent="0.35">
      <c r="A77" s="176">
        <v>2800</v>
      </c>
      <c r="B77" s="177">
        <f t="shared" ref="B77:D77" si="170">B29*($G$8/50)^1.1</f>
        <v>1564</v>
      </c>
      <c r="C77" s="178">
        <f t="shared" si="170"/>
        <v>2780</v>
      </c>
      <c r="D77" s="179">
        <f t="shared" si="170"/>
        <v>3475</v>
      </c>
      <c r="E77" s="170"/>
      <c r="F77" s="176">
        <v>2800</v>
      </c>
      <c r="G77" s="177">
        <f t="shared" ref="G77:I77" si="171">G29*($G$8/50)^1.1</f>
        <v>2316</v>
      </c>
      <c r="H77" s="178">
        <f t="shared" si="171"/>
        <v>4117</v>
      </c>
      <c r="I77" s="179">
        <f t="shared" si="171"/>
        <v>5146</v>
      </c>
      <c r="J77" s="159"/>
      <c r="K77" s="176">
        <v>2800</v>
      </c>
      <c r="L77" s="177">
        <f t="shared" ref="L77:N77" si="172">L29*($G$8/50)^1.1</f>
        <v>2542</v>
      </c>
      <c r="M77" s="178">
        <f t="shared" si="172"/>
        <v>4518</v>
      </c>
      <c r="N77" s="179">
        <f t="shared" si="172"/>
        <v>5648</v>
      </c>
      <c r="O77" s="159"/>
      <c r="P77" s="176">
        <v>2800</v>
      </c>
      <c r="Q77" s="177">
        <f t="shared" ref="Q77:S77" si="173">Q29*($G$8/50)^1.1</f>
        <v>3228</v>
      </c>
      <c r="R77" s="178">
        <f t="shared" si="173"/>
        <v>5739</v>
      </c>
      <c r="S77" s="179">
        <f t="shared" si="173"/>
        <v>7174</v>
      </c>
      <c r="T77" s="159"/>
      <c r="U77" s="176">
        <v>2800</v>
      </c>
      <c r="V77" s="177">
        <f t="shared" ref="V77:X77" si="174">V29*($G$8/50)^1.1</f>
        <v>4399</v>
      </c>
      <c r="W77" s="178">
        <f t="shared" si="174"/>
        <v>7820</v>
      </c>
      <c r="X77" s="179">
        <f t="shared" si="174"/>
        <v>9775</v>
      </c>
      <c r="Y77" s="105"/>
      <c r="Z77" s="105"/>
      <c r="AA77" s="105"/>
    </row>
    <row r="78" spans="1:27" ht="21" hidden="1" x14ac:dyDescent="0.35">
      <c r="A78" s="180">
        <v>2800</v>
      </c>
      <c r="B78" s="181">
        <f t="shared" ref="B78:D78" si="175">B30*($G$8/50)^1.1</f>
        <v>1564</v>
      </c>
      <c r="C78" s="182">
        <f t="shared" si="175"/>
        <v>2780</v>
      </c>
      <c r="D78" s="183">
        <f t="shared" si="175"/>
        <v>3475</v>
      </c>
      <c r="E78" s="170"/>
      <c r="F78" s="180">
        <v>3000</v>
      </c>
      <c r="G78" s="181">
        <f t="shared" ref="G78:I78" si="176">G30*($G$8/50)^1.1</f>
        <v>2316</v>
      </c>
      <c r="H78" s="182">
        <f t="shared" si="176"/>
        <v>4117</v>
      </c>
      <c r="I78" s="183">
        <f t="shared" si="176"/>
        <v>5146</v>
      </c>
      <c r="J78" s="159"/>
      <c r="K78" s="180">
        <v>3000</v>
      </c>
      <c r="L78" s="181">
        <f t="shared" ref="L78:N78" si="177">L30*($G$8/50)^1.1</f>
        <v>2542</v>
      </c>
      <c r="M78" s="182">
        <f t="shared" si="177"/>
        <v>4518</v>
      </c>
      <c r="N78" s="183">
        <f t="shared" si="177"/>
        <v>5648</v>
      </c>
      <c r="O78" s="159"/>
      <c r="P78" s="180">
        <v>3000</v>
      </c>
      <c r="Q78" s="181">
        <f t="shared" ref="Q78:S78" si="178">Q30*($G$8/50)^1.1</f>
        <v>3228</v>
      </c>
      <c r="R78" s="182">
        <f t="shared" si="178"/>
        <v>5739</v>
      </c>
      <c r="S78" s="183">
        <f t="shared" si="178"/>
        <v>7174</v>
      </c>
      <c r="T78" s="159"/>
      <c r="U78" s="180">
        <v>3000</v>
      </c>
      <c r="V78" s="181">
        <f t="shared" ref="V78:X78" si="179">V30*($G$8/50)^1.1</f>
        <v>4399</v>
      </c>
      <c r="W78" s="182">
        <f t="shared" si="179"/>
        <v>7820</v>
      </c>
      <c r="X78" s="183">
        <f t="shared" si="179"/>
        <v>9775</v>
      </c>
      <c r="Y78" s="105"/>
      <c r="Z78" s="105"/>
      <c r="AA78" s="105"/>
    </row>
    <row r="79" spans="1:27" ht="21" hidden="1" x14ac:dyDescent="0.35">
      <c r="A79" s="76"/>
      <c r="B79" s="105"/>
      <c r="C79" s="105"/>
      <c r="D79" s="105"/>
      <c r="E79" s="105"/>
      <c r="F79" s="105"/>
      <c r="G79" s="71"/>
      <c r="H79" s="76"/>
      <c r="I79" s="105"/>
      <c r="J79" s="105"/>
      <c r="K79" s="105"/>
      <c r="L79" s="105"/>
      <c r="M79" s="105"/>
      <c r="N79" s="4"/>
      <c r="O79" s="76"/>
      <c r="P79" s="105"/>
      <c r="Q79" s="105"/>
      <c r="R79" s="105"/>
      <c r="S79" s="105"/>
      <c r="T79" s="105"/>
      <c r="U79" s="4"/>
      <c r="V79" s="76"/>
      <c r="W79" s="105"/>
      <c r="X79" s="105"/>
      <c r="Y79" s="105"/>
      <c r="Z79" s="105"/>
      <c r="AA79" s="105"/>
    </row>
    <row r="80" spans="1:27" ht="18.75" hidden="1" x14ac:dyDescent="0.3">
      <c r="A80" s="76"/>
      <c r="B80" s="105"/>
      <c r="C80" s="105"/>
      <c r="D80" s="105"/>
      <c r="E80" s="105"/>
      <c r="F80" s="105"/>
      <c r="G80" s="8"/>
      <c r="H80" s="76"/>
      <c r="I80" s="105"/>
      <c r="J80" s="105"/>
      <c r="K80" s="105"/>
      <c r="L80" s="105"/>
      <c r="M80" s="105"/>
      <c r="N80" s="8"/>
      <c r="O80" s="76"/>
      <c r="P80" s="105"/>
      <c r="Q80" s="105"/>
      <c r="R80" s="105"/>
      <c r="S80" s="105"/>
      <c r="T80" s="105"/>
      <c r="V80" s="76"/>
      <c r="W80" s="105"/>
      <c r="X80" s="105"/>
      <c r="Y80" s="105"/>
      <c r="Z80" s="105"/>
      <c r="AA80" s="105"/>
    </row>
    <row r="81" spans="1:27" ht="18.75" hidden="1" x14ac:dyDescent="0.3">
      <c r="A81" s="113" t="s">
        <v>81</v>
      </c>
      <c r="B81" s="105"/>
      <c r="C81" s="105"/>
      <c r="D81" s="105"/>
      <c r="E81" s="105"/>
      <c r="F81" s="105"/>
      <c r="G81" s="8"/>
      <c r="H81" s="76"/>
      <c r="I81" s="105"/>
      <c r="J81" s="105"/>
      <c r="K81" s="105"/>
      <c r="L81" s="105"/>
      <c r="M81" s="105"/>
      <c r="N81" s="8"/>
      <c r="O81" s="76"/>
      <c r="P81" s="105"/>
      <c r="Q81" s="105"/>
      <c r="R81" s="105"/>
      <c r="S81" s="105"/>
      <c r="T81" s="105"/>
      <c r="V81" s="76"/>
      <c r="W81" s="105"/>
      <c r="X81" s="105"/>
      <c r="Y81" s="105"/>
      <c r="Z81" s="105"/>
      <c r="AA81" s="105"/>
    </row>
    <row r="82" spans="1:27" ht="21" hidden="1" x14ac:dyDescent="0.35">
      <c r="A82" s="159" t="s">
        <v>84</v>
      </c>
      <c r="B82" s="159"/>
      <c r="C82" s="160"/>
      <c r="D82" s="161"/>
      <c r="E82" s="159"/>
      <c r="F82" s="159" t="s">
        <v>90</v>
      </c>
      <c r="G82" s="159"/>
      <c r="H82" s="160"/>
      <c r="I82" s="161"/>
      <c r="J82" s="159"/>
      <c r="K82" s="159" t="s">
        <v>91</v>
      </c>
      <c r="L82" s="159"/>
      <c r="M82" s="159"/>
      <c r="N82" s="159"/>
      <c r="O82" s="159"/>
      <c r="P82" s="159" t="s">
        <v>92</v>
      </c>
      <c r="Q82" s="159"/>
      <c r="R82" s="159"/>
      <c r="S82" s="159"/>
      <c r="T82" s="159"/>
      <c r="U82" s="159" t="s">
        <v>93</v>
      </c>
      <c r="V82" s="159"/>
      <c r="W82" s="159"/>
      <c r="X82" s="159"/>
      <c r="Y82" s="4"/>
      <c r="Z82" s="105"/>
      <c r="AA82" s="105"/>
    </row>
    <row r="83" spans="1:27" ht="21" hidden="1" x14ac:dyDescent="0.35">
      <c r="A83" s="162" t="s">
        <v>58</v>
      </c>
      <c r="B83" s="163"/>
      <c r="C83" s="164" t="s">
        <v>85</v>
      </c>
      <c r="D83" s="164"/>
      <c r="E83" s="165"/>
      <c r="F83" s="162" t="s">
        <v>58</v>
      </c>
      <c r="G83" s="163"/>
      <c r="H83" s="164" t="s">
        <v>85</v>
      </c>
      <c r="I83" s="166"/>
      <c r="J83" s="159"/>
      <c r="K83" s="162" t="s">
        <v>58</v>
      </c>
      <c r="L83" s="163"/>
      <c r="M83" s="164" t="s">
        <v>85</v>
      </c>
      <c r="N83" s="166"/>
      <c r="O83" s="159"/>
      <c r="P83" s="162" t="s">
        <v>58</v>
      </c>
      <c r="Q83" s="163"/>
      <c r="R83" s="164" t="s">
        <v>85</v>
      </c>
      <c r="S83" s="166"/>
      <c r="T83" s="159"/>
      <c r="U83" s="162" t="s">
        <v>58</v>
      </c>
      <c r="V83" s="163"/>
      <c r="W83" s="164" t="s">
        <v>85</v>
      </c>
      <c r="X83" s="166"/>
      <c r="Y83" s="4"/>
      <c r="Z83" s="105"/>
      <c r="AA83" s="105"/>
    </row>
    <row r="84" spans="1:27" ht="21" hidden="1" x14ac:dyDescent="0.35">
      <c r="A84" s="167" t="s">
        <v>61</v>
      </c>
      <c r="B84" s="168">
        <v>1</v>
      </c>
      <c r="C84" s="169">
        <v>2</v>
      </c>
      <c r="D84" s="169">
        <v>3</v>
      </c>
      <c r="E84" s="170"/>
      <c r="F84" s="184" t="s">
        <v>61</v>
      </c>
      <c r="G84" s="168">
        <v>1</v>
      </c>
      <c r="H84" s="169">
        <v>2</v>
      </c>
      <c r="I84" s="172">
        <v>3</v>
      </c>
      <c r="J84" s="159"/>
      <c r="K84" s="167" t="s">
        <v>61</v>
      </c>
      <c r="L84" s="168">
        <v>1</v>
      </c>
      <c r="M84" s="169">
        <v>2</v>
      </c>
      <c r="N84" s="172">
        <v>3</v>
      </c>
      <c r="O84" s="159"/>
      <c r="P84" s="167" t="s">
        <v>61</v>
      </c>
      <c r="Q84" s="168">
        <v>1</v>
      </c>
      <c r="R84" s="169">
        <v>2</v>
      </c>
      <c r="S84" s="172">
        <v>3</v>
      </c>
      <c r="T84" s="159"/>
      <c r="U84" s="167" t="s">
        <v>61</v>
      </c>
      <c r="V84" s="168">
        <v>1</v>
      </c>
      <c r="W84" s="169">
        <v>2</v>
      </c>
      <c r="X84" s="172">
        <v>3</v>
      </c>
      <c r="Y84" s="76"/>
      <c r="Z84" s="105"/>
      <c r="AA84" s="105"/>
    </row>
    <row r="85" spans="1:27" ht="21" hidden="1" x14ac:dyDescent="0.35">
      <c r="A85" s="162">
        <v>700</v>
      </c>
      <c r="B85" s="173">
        <f>1000000*(B61/2*4/(3.142*(8.82/1000)^2*4186*(0.0038*70^2-0.0624*70+1000.7)*($G$4-$G$5))*(8.82/1000)/((-2.7093/1000000)*70^3+(579.84/1000000)*70^2-(45937/1000000)*70+1.7283))</f>
        <v>768.05941704217958</v>
      </c>
      <c r="C85" s="174">
        <f t="shared" ref="C85:D85" si="180">1000000*(C61/2*4/(3.142*(8.82/1000)^2*4186*(0.0038*70^2-0.0624*70+1000.7)*($G$4-$G$5))*(8.82/1000)/((-2.7093/1000000)*70^3+(579.84/1000000)*70^2-(45937/1000000)*70+1.7283))</f>
        <v>1368.1058366063826</v>
      </c>
      <c r="D85" s="175">
        <f t="shared" si="180"/>
        <v>1708.1321410260973</v>
      </c>
      <c r="E85" s="170"/>
      <c r="F85" s="162">
        <v>700</v>
      </c>
      <c r="G85" s="173">
        <f>1000000*(G61/2*4/(3.142*(8.82/1000)^2*4186*(0.0038*70^2-0.0624*70+1000.7)*($G$4-$G$5))*(8.82/1000)/((-2.7093/1000000)*70^3+(579.84/1000000)*70^2-(45937/1000000)*70+1.7283))</f>
        <v>1140.0881971719855</v>
      </c>
      <c r="H85" s="174">
        <f t="shared" ref="H85:I85" si="181">1000000*(H61/2*4/(3.142*(8.82/1000)^2*4186*(0.0038*70^2-0.0624*70+1000.7)*($G$4-$G$5))*(8.82/1000)/((-2.7093/1000000)*70^3+(579.84/1000000)*70^2-(45937/1000000)*70+1.7283))</f>
        <v>2024.1565886632441</v>
      </c>
      <c r="I85" s="175">
        <f t="shared" si="181"/>
        <v>2532.1958905609358</v>
      </c>
      <c r="J85" s="159"/>
      <c r="K85" s="162">
        <v>700</v>
      </c>
      <c r="L85" s="173">
        <f>1000000*(L61/2*4/(3.142*(8.82/1000)^2*4186*(0.0038*70^2-0.0624*70+1000.7)*($G$4-$G$5))*(8.82/1000)/((-2.7093/1000000)*70^3+(579.84/1000000)*70^2-(45937/1000000)*70+1.7283))</f>
        <v>1252.0968621573033</v>
      </c>
      <c r="M85" s="174">
        <f t="shared" ref="M85:N85" si="182">1000000*(M61/2*4/(3.142*(8.82/1000)^2*4186*(0.0038*70^2-0.0624*70+1000.7)*($G$4-$G$5))*(8.82/1000)/((-2.7093/1000000)*70^3+(579.84/1000000)*70^2-(45937/1000000)*70+1.7283))</f>
        <v>2224.1720618513118</v>
      </c>
      <c r="N85" s="175">
        <f t="shared" si="182"/>
        <v>2780.2150773141393</v>
      </c>
      <c r="O85" s="159"/>
      <c r="P85" s="162">
        <v>700</v>
      </c>
      <c r="Q85" s="173">
        <f>1000000*(Q61/2*4/(3.142*(8.82/1000)^2*4186*(0.0038*70^2-0.0624*70+1000.7)*($G$4-$G$5))*(8.82/1000)/((-2.7093/1000000)*70^3+(579.84/1000000)*70^2-(45937/1000000)*70+1.7283))</f>
        <v>1588.1228571132572</v>
      </c>
      <c r="R85" s="174">
        <f t="shared" ref="R85:S85" si="183">1000000*(R61/2*4/(3.142*(8.82/1000)^2*4186*(0.0038*70^2-0.0624*70+1000.7)*($G$4-$G$5))*(8.82/1000)/((-2.7093/1000000)*70^3+(579.84/1000000)*70^2-(45937/1000000)*70+1.7283))</f>
        <v>2824.2184814155148</v>
      </c>
      <c r="S85" s="175">
        <f t="shared" si="183"/>
        <v>3528.2729470375129</v>
      </c>
      <c r="T85" s="159"/>
      <c r="U85" s="162">
        <v>700</v>
      </c>
      <c r="V85" s="173">
        <f>1000000*(V61/2*4/(3.142*(8.82/1000)^2*4186*(0.0038*70^2-0.0624*70+1000.7)*($G$4-$G$5))*(8.82/1000)/((-2.7093/1000000)*70^3+(579.84/1000000)*70^2-(45937/1000000)*70+1.7283))</f>
        <v>2164.1674198948913</v>
      </c>
      <c r="W85" s="174">
        <f t="shared" ref="W85:X85" si="184">1000000*(W61/2*4/(3.142*(8.82/1000)^2*4186*(0.0038*70^2-0.0624*70+1000.7)*($G$4-$G$5))*(8.82/1000)/((-2.7093/1000000)*70^3+(579.84/1000000)*70^2-(45937/1000000)*70+1.7283))</f>
        <v>3848.2977041384206</v>
      </c>
      <c r="X85" s="175">
        <f t="shared" si="184"/>
        <v>4808.371975441145</v>
      </c>
      <c r="Y85" s="105"/>
      <c r="Z85" s="105"/>
      <c r="AA85" s="105"/>
    </row>
    <row r="86" spans="1:27" ht="21" hidden="1" x14ac:dyDescent="0.35">
      <c r="A86" s="176">
        <v>800</v>
      </c>
      <c r="B86" s="177">
        <f t="shared" ref="B86:D86" si="185">1000000*(B62/2*4/(3.142*(8.82/1000)^2*4186*(0.0038*70^2-0.0624*70+1000.7)*($G$4-$G$5))*(8.82/1000)/((-2.7093/1000000)*70^3+(579.84/1000000)*70^2-(45937/1000000)*70+1.7283))</f>
        <v>768.05941704217958</v>
      </c>
      <c r="C86" s="178">
        <f t="shared" si="185"/>
        <v>1368.1058366063826</v>
      </c>
      <c r="D86" s="179">
        <f t="shared" si="185"/>
        <v>1708.1321410260973</v>
      </c>
      <c r="E86" s="170"/>
      <c r="F86" s="176">
        <v>800</v>
      </c>
      <c r="G86" s="177">
        <f t="shared" ref="G86:I86" si="186">1000000*(G62/2*4/(3.142*(8.82/1000)^2*4186*(0.0038*70^2-0.0624*70+1000.7)*($G$4-$G$5))*(8.82/1000)/((-2.7093/1000000)*70^3+(579.84/1000000)*70^2-(45937/1000000)*70+1.7283))</f>
        <v>1140.0881971719855</v>
      </c>
      <c r="H86" s="178">
        <f t="shared" si="186"/>
        <v>2024.1565886632441</v>
      </c>
      <c r="I86" s="179">
        <f t="shared" si="186"/>
        <v>2532.1958905609358</v>
      </c>
      <c r="J86" s="159"/>
      <c r="K86" s="176">
        <v>800</v>
      </c>
      <c r="L86" s="177">
        <f t="shared" ref="L86:N86" si="187">1000000*(L62/2*4/(3.142*(8.82/1000)^2*4186*(0.0038*70^2-0.0624*70+1000.7)*($G$4-$G$5))*(8.82/1000)/((-2.7093/1000000)*70^3+(579.84/1000000)*70^2-(45937/1000000)*70+1.7283))</f>
        <v>1252.0968621573033</v>
      </c>
      <c r="M86" s="178">
        <f t="shared" si="187"/>
        <v>2224.1720618513118</v>
      </c>
      <c r="N86" s="179">
        <f t="shared" si="187"/>
        <v>2780.2150773141393</v>
      </c>
      <c r="O86" s="159"/>
      <c r="P86" s="176">
        <v>800</v>
      </c>
      <c r="Q86" s="177">
        <f t="shared" ref="Q86:S86" si="188">1000000*(Q62/2*4/(3.142*(8.82/1000)^2*4186*(0.0038*70^2-0.0624*70+1000.7)*($G$4-$G$5))*(8.82/1000)/((-2.7093/1000000)*70^3+(579.84/1000000)*70^2-(45937/1000000)*70+1.7283))</f>
        <v>1588.1228571132572</v>
      </c>
      <c r="R86" s="178">
        <f t="shared" si="188"/>
        <v>2824.2184814155148</v>
      </c>
      <c r="S86" s="179">
        <f t="shared" si="188"/>
        <v>3528.2729470375129</v>
      </c>
      <c r="T86" s="159"/>
      <c r="U86" s="176">
        <v>800</v>
      </c>
      <c r="V86" s="177">
        <f t="shared" ref="V86:X86" si="189">1000000*(V62/2*4/(3.142*(8.82/1000)^2*4186*(0.0038*70^2-0.0624*70+1000.7)*($G$4-$G$5))*(8.82/1000)/((-2.7093/1000000)*70^3+(579.84/1000000)*70^2-(45937/1000000)*70+1.7283))</f>
        <v>2164.1674198948913</v>
      </c>
      <c r="W86" s="178">
        <f t="shared" si="189"/>
        <v>3848.2977041384206</v>
      </c>
      <c r="X86" s="179">
        <f t="shared" si="189"/>
        <v>4808.371975441145</v>
      </c>
      <c r="Y86" s="105"/>
      <c r="Z86" s="105"/>
      <c r="AA86" s="105"/>
    </row>
    <row r="87" spans="1:27" ht="21" hidden="1" x14ac:dyDescent="0.35">
      <c r="A87" s="180">
        <v>900</v>
      </c>
      <c r="B87" s="181">
        <f t="shared" ref="B87:D87" si="190">1000000*(B63/2*4/(3.142*(8.82/1000)^2*4186*(0.0038*70^2-0.0624*70+1000.7)*($G$4-$G$5))*(8.82/1000)/((-2.7093/1000000)*70^3+(579.84/1000000)*70^2-(45937/1000000)*70+1.7283))</f>
        <v>768.05941704217958</v>
      </c>
      <c r="C87" s="182">
        <f t="shared" si="190"/>
        <v>1368.1058366063826</v>
      </c>
      <c r="D87" s="183">
        <f t="shared" si="190"/>
        <v>1708.1321410260973</v>
      </c>
      <c r="E87" s="170"/>
      <c r="F87" s="180">
        <v>900</v>
      </c>
      <c r="G87" s="181">
        <f t="shared" ref="G87:I87" si="191">1000000*(G63/2*4/(3.142*(8.82/1000)^2*4186*(0.0038*70^2-0.0624*70+1000.7)*($G$4-$G$5))*(8.82/1000)/((-2.7093/1000000)*70^3+(579.84/1000000)*70^2-(45937/1000000)*70+1.7283))</f>
        <v>1140.0881971719855</v>
      </c>
      <c r="H87" s="182">
        <f t="shared" si="191"/>
        <v>2024.1565886632441</v>
      </c>
      <c r="I87" s="183">
        <f t="shared" si="191"/>
        <v>2532.1958905609358</v>
      </c>
      <c r="J87" s="159"/>
      <c r="K87" s="180">
        <v>900</v>
      </c>
      <c r="L87" s="181">
        <f t="shared" ref="L87:N87" si="192">1000000*(L63/2*4/(3.142*(8.82/1000)^2*4186*(0.0038*70^2-0.0624*70+1000.7)*($G$4-$G$5))*(8.82/1000)/((-2.7093/1000000)*70^3+(579.84/1000000)*70^2-(45937/1000000)*70+1.7283))</f>
        <v>1252.0968621573033</v>
      </c>
      <c r="M87" s="182">
        <f t="shared" si="192"/>
        <v>2224.1720618513118</v>
      </c>
      <c r="N87" s="183">
        <f t="shared" si="192"/>
        <v>2780.2150773141393</v>
      </c>
      <c r="O87" s="159"/>
      <c r="P87" s="180">
        <v>900</v>
      </c>
      <c r="Q87" s="181">
        <f t="shared" ref="Q87:S87" si="193">1000000*(Q63/2*4/(3.142*(8.82/1000)^2*4186*(0.0038*70^2-0.0624*70+1000.7)*($G$4-$G$5))*(8.82/1000)/((-2.7093/1000000)*70^3+(579.84/1000000)*70^2-(45937/1000000)*70+1.7283))</f>
        <v>1588.1228571132572</v>
      </c>
      <c r="R87" s="182">
        <f t="shared" si="193"/>
        <v>2824.2184814155148</v>
      </c>
      <c r="S87" s="183">
        <f t="shared" si="193"/>
        <v>3528.2729470375129</v>
      </c>
      <c r="T87" s="159"/>
      <c r="U87" s="180">
        <v>900</v>
      </c>
      <c r="V87" s="181">
        <f t="shared" ref="V87:X87" si="194">1000000*(V63/2*4/(3.142*(8.82/1000)^2*4186*(0.0038*70^2-0.0624*70+1000.7)*($G$4-$G$5))*(8.82/1000)/((-2.7093/1000000)*70^3+(579.84/1000000)*70^2-(45937/1000000)*70+1.7283))</f>
        <v>2164.1674198948913</v>
      </c>
      <c r="W87" s="182">
        <f t="shared" si="194"/>
        <v>3848.2977041384206</v>
      </c>
      <c r="X87" s="183">
        <f t="shared" si="194"/>
        <v>4808.371975441145</v>
      </c>
      <c r="Y87" s="105"/>
      <c r="Z87" s="105"/>
      <c r="AA87" s="105"/>
    </row>
    <row r="88" spans="1:27" ht="21" hidden="1" x14ac:dyDescent="0.35">
      <c r="A88" s="162">
        <v>1000</v>
      </c>
      <c r="B88" s="173">
        <f t="shared" ref="B88:D88" si="195">1000000*(B64/2*4/(3.142*(8.82/1000)^2*4186*(0.0038*70^2-0.0624*70+1000.7)*($G$4-$G$5))*(8.82/1000)/((-2.7093/1000000)*70^3+(579.84/1000000)*70^2-(45937/1000000)*70+1.7283))</f>
        <v>1588.1228571132572</v>
      </c>
      <c r="C88" s="174">
        <f t="shared" si="195"/>
        <v>2824.2184814155148</v>
      </c>
      <c r="D88" s="175">
        <f t="shared" si="195"/>
        <v>3532.2732565012739</v>
      </c>
      <c r="E88" s="170"/>
      <c r="F88" s="162">
        <v>1000</v>
      </c>
      <c r="G88" s="173">
        <f t="shared" ref="G88:I88" si="196">1000000*(G64/2*4/(3.142*(8.82/1000)^2*4186*(0.0038*70^2-0.0624*70+1000.7)*($G$4-$G$5))*(8.82/1000)/((-2.7093/1000000)*70^3+(579.84/1000000)*70^2-(45937/1000000)*70+1.7283))</f>
        <v>2352.1819646916751</v>
      </c>
      <c r="H88" s="174">
        <f t="shared" si="196"/>
        <v>4184.3236990943742</v>
      </c>
      <c r="I88" s="175">
        <f t="shared" si="196"/>
        <v>5228.4044691360887</v>
      </c>
      <c r="J88" s="159"/>
      <c r="K88" s="162">
        <v>1000</v>
      </c>
      <c r="L88" s="173">
        <f t="shared" ref="L88:N88" si="197">1000000*(L64/2*4/(3.142*(8.82/1000)^2*4186*(0.0038*70^2-0.0624*70+1000.7)*($G$4-$G$5))*(8.82/1000)/((-2.7093/1000000)*70^3+(579.84/1000000)*70^2-(45937/1000000)*70+1.7283))</f>
        <v>2580.1996041260722</v>
      </c>
      <c r="M88" s="174">
        <f t="shared" si="197"/>
        <v>4588.3549549342706</v>
      </c>
      <c r="N88" s="175">
        <f t="shared" si="197"/>
        <v>5736.4437710337788</v>
      </c>
      <c r="O88" s="159"/>
      <c r="P88" s="162">
        <v>1000</v>
      </c>
      <c r="Q88" s="173">
        <f t="shared" ref="Q88:S88" si="198">1000000*(Q64/2*4/(3.142*(8.82/1000)^2*4186*(0.0038*70^2-0.0624*70+1000.7)*($G$4-$G$5))*(8.82/1000)/((-2.7093/1000000)*70^3+(579.84/1000000)*70^2-(45937/1000000)*70+1.7283))</f>
        <v>3280.253760284309</v>
      </c>
      <c r="R88" s="174">
        <f t="shared" si="198"/>
        <v>5832.4511981640517</v>
      </c>
      <c r="S88" s="175">
        <f t="shared" si="198"/>
        <v>7288.5638429731835</v>
      </c>
      <c r="T88" s="159"/>
      <c r="U88" s="162">
        <v>1000</v>
      </c>
      <c r="V88" s="173">
        <f t="shared" ref="V88:X88" si="199">1000000*(V64/2*4/(3.142*(8.82/1000)^2*4186*(0.0038*70^2-0.0624*70+1000.7)*($G$4-$G$5))*(8.82/1000)/((-2.7093/1000000)*70^3+(579.84/1000000)*70^2-(45937/1000000)*70+1.7283))</f>
        <v>4468.3456710214305</v>
      </c>
      <c r="W88" s="174">
        <f t="shared" si="199"/>
        <v>7944.6145950300452</v>
      </c>
      <c r="X88" s="175">
        <f t="shared" si="199"/>
        <v>9928.7680890556767</v>
      </c>
      <c r="Y88" s="105"/>
      <c r="Z88" s="105"/>
      <c r="AA88" s="105"/>
    </row>
    <row r="89" spans="1:27" ht="21" hidden="1" x14ac:dyDescent="0.35">
      <c r="A89" s="176">
        <v>1100</v>
      </c>
      <c r="B89" s="177">
        <f t="shared" ref="B89:D89" si="200">1000000*(B65/2*4/(3.142*(8.82/1000)^2*4186*(0.0038*70^2-0.0624*70+1000.7)*($G$4-$G$5))*(8.82/1000)/((-2.7093/1000000)*70^3+(579.84/1000000)*70^2-(45937/1000000)*70+1.7283))</f>
        <v>1588.1228571132572</v>
      </c>
      <c r="C89" s="178">
        <f t="shared" si="200"/>
        <v>2824.2184814155148</v>
      </c>
      <c r="D89" s="179">
        <f t="shared" si="200"/>
        <v>3532.2732565012739</v>
      </c>
      <c r="E89" s="170"/>
      <c r="F89" s="176">
        <v>1100</v>
      </c>
      <c r="G89" s="177">
        <f t="shared" ref="G89:I89" si="201">1000000*(G65/2*4/(3.142*(8.82/1000)^2*4186*(0.0038*70^2-0.0624*70+1000.7)*($G$4-$G$5))*(8.82/1000)/((-2.7093/1000000)*70^3+(579.84/1000000)*70^2-(45937/1000000)*70+1.7283))</f>
        <v>2352.1819646916751</v>
      </c>
      <c r="H89" s="178">
        <f t="shared" si="201"/>
        <v>4184.3236990943742</v>
      </c>
      <c r="I89" s="179">
        <f t="shared" si="201"/>
        <v>5228.4044691360887</v>
      </c>
      <c r="J89" s="159"/>
      <c r="K89" s="176">
        <v>1100</v>
      </c>
      <c r="L89" s="177">
        <f t="shared" ref="L89:N89" si="202">1000000*(L65/2*4/(3.142*(8.82/1000)^2*4186*(0.0038*70^2-0.0624*70+1000.7)*($G$4-$G$5))*(8.82/1000)/((-2.7093/1000000)*70^3+(579.84/1000000)*70^2-(45937/1000000)*70+1.7283))</f>
        <v>2580.1996041260722</v>
      </c>
      <c r="M89" s="178">
        <f t="shared" si="202"/>
        <v>4588.3549549342706</v>
      </c>
      <c r="N89" s="179">
        <f t="shared" si="202"/>
        <v>5736.4437710337788</v>
      </c>
      <c r="O89" s="159"/>
      <c r="P89" s="176">
        <v>1100</v>
      </c>
      <c r="Q89" s="177">
        <f t="shared" ref="Q89:S89" si="203">1000000*(Q65/2*4/(3.142*(8.82/1000)^2*4186*(0.0038*70^2-0.0624*70+1000.7)*($G$4-$G$5))*(8.82/1000)/((-2.7093/1000000)*70^3+(579.84/1000000)*70^2-(45937/1000000)*70+1.7283))</f>
        <v>3280.253760284309</v>
      </c>
      <c r="R89" s="178">
        <f t="shared" si="203"/>
        <v>5832.4511981640517</v>
      </c>
      <c r="S89" s="179">
        <f t="shared" si="203"/>
        <v>7288.5638429731835</v>
      </c>
      <c r="T89" s="159"/>
      <c r="U89" s="176">
        <v>1100</v>
      </c>
      <c r="V89" s="177">
        <f t="shared" ref="V89:X89" si="204">1000000*(V65/2*4/(3.142*(8.82/1000)^2*4186*(0.0038*70^2-0.0624*70+1000.7)*($G$4-$G$5))*(8.82/1000)/((-2.7093/1000000)*70^3+(579.84/1000000)*70^2-(45937/1000000)*70+1.7283))</f>
        <v>4468.3456710214305</v>
      </c>
      <c r="W89" s="178">
        <f t="shared" si="204"/>
        <v>7944.6145950300452</v>
      </c>
      <c r="X89" s="179">
        <f t="shared" si="204"/>
        <v>9928.7680890556767</v>
      </c>
      <c r="Y89" s="105"/>
      <c r="Z89" s="105"/>
      <c r="AA89" s="105"/>
    </row>
    <row r="90" spans="1:27" ht="21" hidden="1" x14ac:dyDescent="0.35">
      <c r="A90" s="180">
        <v>1200</v>
      </c>
      <c r="B90" s="181">
        <f t="shared" ref="B90:D90" si="205">1000000*(B66/2*4/(3.142*(8.82/1000)^2*4186*(0.0038*70^2-0.0624*70+1000.7)*($G$4-$G$5))*(8.82/1000)/((-2.7093/1000000)*70^3+(579.84/1000000)*70^2-(45937/1000000)*70+1.7283))</f>
        <v>1588.1228571132572</v>
      </c>
      <c r="C90" s="182">
        <f t="shared" si="205"/>
        <v>2824.2184814155148</v>
      </c>
      <c r="D90" s="183">
        <f t="shared" si="205"/>
        <v>3532.2732565012739</v>
      </c>
      <c r="E90" s="170"/>
      <c r="F90" s="180">
        <v>1200</v>
      </c>
      <c r="G90" s="181">
        <f t="shared" ref="G90:I90" si="206">1000000*(G66/2*4/(3.142*(8.82/1000)^2*4186*(0.0038*70^2-0.0624*70+1000.7)*($G$4-$G$5))*(8.82/1000)/((-2.7093/1000000)*70^3+(579.84/1000000)*70^2-(45937/1000000)*70+1.7283))</f>
        <v>2352.1819646916751</v>
      </c>
      <c r="H90" s="182">
        <f t="shared" si="206"/>
        <v>4184.3236990943742</v>
      </c>
      <c r="I90" s="183">
        <f t="shared" si="206"/>
        <v>5228.4044691360887</v>
      </c>
      <c r="J90" s="159"/>
      <c r="K90" s="180">
        <v>1200</v>
      </c>
      <c r="L90" s="181">
        <f t="shared" ref="L90:N90" si="207">1000000*(L66/2*4/(3.142*(8.82/1000)^2*4186*(0.0038*70^2-0.0624*70+1000.7)*($G$4-$G$5))*(8.82/1000)/((-2.7093/1000000)*70^3+(579.84/1000000)*70^2-(45937/1000000)*70+1.7283))</f>
        <v>2580.1996041260722</v>
      </c>
      <c r="M90" s="182">
        <f t="shared" si="207"/>
        <v>4588.3549549342706</v>
      </c>
      <c r="N90" s="183">
        <f t="shared" si="207"/>
        <v>5736.4437710337788</v>
      </c>
      <c r="O90" s="159"/>
      <c r="P90" s="180">
        <v>1200</v>
      </c>
      <c r="Q90" s="181">
        <f t="shared" ref="Q90:S90" si="208">1000000*(Q66/2*4/(3.142*(8.82/1000)^2*4186*(0.0038*70^2-0.0624*70+1000.7)*($G$4-$G$5))*(8.82/1000)/((-2.7093/1000000)*70^3+(579.84/1000000)*70^2-(45937/1000000)*70+1.7283))</f>
        <v>3280.253760284309</v>
      </c>
      <c r="R90" s="182">
        <f t="shared" si="208"/>
        <v>5832.4511981640517</v>
      </c>
      <c r="S90" s="183">
        <f t="shared" si="208"/>
        <v>7288.5638429731835</v>
      </c>
      <c r="T90" s="159"/>
      <c r="U90" s="180">
        <v>1200</v>
      </c>
      <c r="V90" s="181">
        <f t="shared" ref="V90:X90" si="209">1000000*(V66/2*4/(3.142*(8.82/1000)^2*4186*(0.0038*70^2-0.0624*70+1000.7)*($G$4-$G$5))*(8.82/1000)/((-2.7093/1000000)*70^3+(579.84/1000000)*70^2-(45937/1000000)*70+1.7283))</f>
        <v>4468.3456710214305</v>
      </c>
      <c r="W90" s="182">
        <f t="shared" si="209"/>
        <v>7944.6145950300452</v>
      </c>
      <c r="X90" s="183">
        <f t="shared" si="209"/>
        <v>9928.7680890556767</v>
      </c>
      <c r="Y90" s="105"/>
      <c r="Z90" s="4"/>
      <c r="AA90" s="4"/>
    </row>
    <row r="91" spans="1:27" ht="21" hidden="1" x14ac:dyDescent="0.35">
      <c r="A91" s="162">
        <v>1300</v>
      </c>
      <c r="B91" s="173">
        <f t="shared" ref="B91:D91" si="210">1000000*(B67/2*4/(3.142*(8.82/1000)^2*4186*(0.0038*70^2-0.0624*70+1000.7)*($G$4-$G$5))*(8.82/1000)/((-2.7093/1000000)*70^3+(579.84/1000000)*70^2-(45937/1000000)*70+1.7283))</f>
        <v>2408.1862971843343</v>
      </c>
      <c r="C91" s="174">
        <f t="shared" si="210"/>
        <v>4280.3311262246471</v>
      </c>
      <c r="D91" s="175">
        <f t="shared" si="210"/>
        <v>5352.4140625126893</v>
      </c>
      <c r="E91" s="170"/>
      <c r="F91" s="162">
        <v>1300</v>
      </c>
      <c r="G91" s="173">
        <f t="shared" ref="G91:I91" si="211">1000000*(G67/2*4/(3.142*(8.82/1000)^2*4186*(0.0038*70^2-0.0624*70+1000.7)*($G$4-$G$5))*(8.82/1000)/((-2.7093/1000000)*70^3+(579.84/1000000)*70^2-(45937/1000000)*70+1.7283))</f>
        <v>3564.2757322113648</v>
      </c>
      <c r="H91" s="174">
        <f t="shared" si="211"/>
        <v>6340.4905000617437</v>
      </c>
      <c r="I91" s="175">
        <f t="shared" si="211"/>
        <v>7924.6130477112383</v>
      </c>
      <c r="J91" s="159"/>
      <c r="K91" s="162">
        <v>1300</v>
      </c>
      <c r="L91" s="173">
        <f t="shared" ref="L91:N91" si="212">1000000*(L67/2*4/(3.142*(8.82/1000)^2*4186*(0.0038*70^2-0.0624*70+1000.7)*($G$4-$G$5))*(8.82/1000)/((-2.7093/1000000)*70^3+(579.84/1000000)*70^2-(45937/1000000)*70+1.7283))</f>
        <v>3912.3026555586025</v>
      </c>
      <c r="M91" s="174">
        <f t="shared" si="212"/>
        <v>6956.5381574809917</v>
      </c>
      <c r="N91" s="175">
        <f t="shared" si="212"/>
        <v>8696.6727742171788</v>
      </c>
      <c r="O91" s="159"/>
      <c r="P91" s="162">
        <v>1300</v>
      </c>
      <c r="Q91" s="173">
        <f t="shared" ref="Q91:S91" si="213">1000000*(Q67/2*4/(3.142*(8.82/1000)^2*4186*(0.0038*70^2-0.0624*70+1000.7)*($G$4-$G$5))*(8.82/1000)/((-2.7093/1000000)*70^3+(579.84/1000000)*70^2-(45937/1000000)*70+1.7283))</f>
        <v>4968.3843539915997</v>
      </c>
      <c r="R91" s="174">
        <f t="shared" si="213"/>
        <v>8836.6836054488267</v>
      </c>
      <c r="S91" s="175">
        <f t="shared" si="213"/>
        <v>11044.854429445093</v>
      </c>
      <c r="T91" s="159"/>
      <c r="U91" s="162">
        <v>1300</v>
      </c>
      <c r="V91" s="173">
        <f t="shared" ref="V91:X91" si="214">1000000*(V67/2*4/(3.142*(8.82/1000)^2*4186*(0.0038*70^2-0.0624*70+1000.7)*($G$4-$G$5))*(8.82/1000)/((-2.7093/1000000)*70^3+(579.84/1000000)*70^2-(45937/1000000)*70+1.7283))</f>
        <v>6772.5239221479696</v>
      </c>
      <c r="W91" s="174">
        <f t="shared" si="214"/>
        <v>12040.93148592167</v>
      </c>
      <c r="X91" s="175">
        <f t="shared" si="214"/>
        <v>15053.16451213397</v>
      </c>
      <c r="Y91" s="105"/>
      <c r="Z91" s="4"/>
      <c r="AA91" s="4"/>
    </row>
    <row r="92" spans="1:27" ht="21" hidden="1" x14ac:dyDescent="0.35">
      <c r="A92" s="176">
        <v>1400</v>
      </c>
      <c r="B92" s="177">
        <f t="shared" ref="B92:D92" si="215">1000000*(B68/2*4/(3.142*(8.82/1000)^2*4186*(0.0038*70^2-0.0624*70+1000.7)*($G$4-$G$5))*(8.82/1000)/((-2.7093/1000000)*70^3+(579.84/1000000)*70^2-(45937/1000000)*70+1.7283))</f>
        <v>2408.1862971843343</v>
      </c>
      <c r="C92" s="178">
        <f t="shared" si="215"/>
        <v>4280.3311262246471</v>
      </c>
      <c r="D92" s="179">
        <f t="shared" si="215"/>
        <v>5352.4140625126893</v>
      </c>
      <c r="E92" s="170"/>
      <c r="F92" s="176">
        <v>1400</v>
      </c>
      <c r="G92" s="177">
        <f t="shared" ref="G92:I92" si="216">1000000*(G68/2*4/(3.142*(8.82/1000)^2*4186*(0.0038*70^2-0.0624*70+1000.7)*($G$4-$G$5))*(8.82/1000)/((-2.7093/1000000)*70^3+(579.84/1000000)*70^2-(45937/1000000)*70+1.7283))</f>
        <v>3564.2757322113648</v>
      </c>
      <c r="H92" s="178">
        <f t="shared" si="216"/>
        <v>6340.4905000617437</v>
      </c>
      <c r="I92" s="179">
        <f t="shared" si="216"/>
        <v>7924.6130477112383</v>
      </c>
      <c r="J92" s="159"/>
      <c r="K92" s="176">
        <v>1400</v>
      </c>
      <c r="L92" s="177">
        <f t="shared" ref="L92:N92" si="217">1000000*(L68/2*4/(3.142*(8.82/1000)^2*4186*(0.0038*70^2-0.0624*70+1000.7)*($G$4-$G$5))*(8.82/1000)/((-2.7093/1000000)*70^3+(579.84/1000000)*70^2-(45937/1000000)*70+1.7283))</f>
        <v>3912.3026555586025</v>
      </c>
      <c r="M92" s="178">
        <f t="shared" si="217"/>
        <v>6956.5381574809917</v>
      </c>
      <c r="N92" s="179">
        <f t="shared" si="217"/>
        <v>8696.6727742171788</v>
      </c>
      <c r="O92" s="159"/>
      <c r="P92" s="176">
        <v>1400</v>
      </c>
      <c r="Q92" s="177">
        <f t="shared" ref="Q92:S92" si="218">1000000*(Q68/2*4/(3.142*(8.82/1000)^2*4186*(0.0038*70^2-0.0624*70+1000.7)*($G$4-$G$5))*(8.82/1000)/((-2.7093/1000000)*70^3+(579.84/1000000)*70^2-(45937/1000000)*70+1.7283))</f>
        <v>4968.3843539915997</v>
      </c>
      <c r="R92" s="178">
        <f t="shared" si="218"/>
        <v>8836.6836054488267</v>
      </c>
      <c r="S92" s="179">
        <f t="shared" si="218"/>
        <v>11044.854429445093</v>
      </c>
      <c r="T92" s="159"/>
      <c r="U92" s="176">
        <v>1400</v>
      </c>
      <c r="V92" s="177">
        <f t="shared" ref="V92:X92" si="219">1000000*(V68/2*4/(3.142*(8.82/1000)^2*4186*(0.0038*70^2-0.0624*70+1000.7)*($G$4-$G$5))*(8.82/1000)/((-2.7093/1000000)*70^3+(579.84/1000000)*70^2-(45937/1000000)*70+1.7283))</f>
        <v>6772.5239221479696</v>
      </c>
      <c r="W92" s="178">
        <f t="shared" si="219"/>
        <v>12040.93148592167</v>
      </c>
      <c r="X92" s="179">
        <f t="shared" si="219"/>
        <v>15053.16451213397</v>
      </c>
      <c r="Y92" s="105"/>
      <c r="Z92" s="76"/>
      <c r="AA92" s="76"/>
    </row>
    <row r="93" spans="1:27" ht="21" hidden="1" x14ac:dyDescent="0.35">
      <c r="A93" s="176">
        <v>1500</v>
      </c>
      <c r="B93" s="177">
        <f t="shared" ref="B93:D93" si="220">1000000*(B69/2*4/(3.142*(8.82/1000)^2*4186*(0.0038*70^2-0.0624*70+1000.7)*($G$4-$G$5))*(8.82/1000)/((-2.7093/1000000)*70^3+(579.84/1000000)*70^2-(45937/1000000)*70+1.7283))</f>
        <v>2856.2209571256058</v>
      </c>
      <c r="C93" s="178">
        <f t="shared" si="220"/>
        <v>5076.3927095131567</v>
      </c>
      <c r="D93" s="179">
        <f t="shared" si="220"/>
        <v>6344.490809525505</v>
      </c>
      <c r="E93" s="170"/>
      <c r="F93" s="176">
        <v>1500</v>
      </c>
      <c r="G93" s="177">
        <f t="shared" ref="G93:I93" si="221">1000000*(G69/2*4/(3.142*(8.82/1000)^2*4186*(0.0038*70^2-0.0624*70+1000.7)*($G$4-$G$5))*(8.82/1000)/((-2.7093/1000000)*70^3+(579.84/1000000)*70^2-(45937/1000000)*70+1.7283))</f>
        <v>4228.3271031957493</v>
      </c>
      <c r="H93" s="178">
        <f t="shared" si="221"/>
        <v>7512.5811729438201</v>
      </c>
      <c r="I93" s="179">
        <f t="shared" si="221"/>
        <v>9392.7266209116551</v>
      </c>
      <c r="J93" s="159"/>
      <c r="K93" s="176">
        <v>1500</v>
      </c>
      <c r="L93" s="177">
        <f t="shared" ref="L93:N93" si="222">1000000*(L69/2*4/(3.142*(8.82/1000)^2*4186*(0.0038*70^2-0.0624*70+1000.7)*($G$4-$G$5))*(8.82/1000)/((-2.7093/1000000)*70^3+(579.84/1000000)*70^2-(45937/1000000)*70+1.7283))</f>
        <v>4640.3589779631684</v>
      </c>
      <c r="M93" s="178">
        <f t="shared" si="222"/>
        <v>8248.6381142759092</v>
      </c>
      <c r="N93" s="179">
        <f t="shared" si="222"/>
        <v>10312.797797576764</v>
      </c>
      <c r="O93" s="159"/>
      <c r="P93" s="176">
        <v>1500</v>
      </c>
      <c r="Q93" s="177">
        <f t="shared" ref="Q93:S93" si="223">1000000*(Q69/2*4/(3.142*(8.82/1000)^2*4186*(0.0038*70^2-0.0624*70+1000.7)*($G$4-$G$5))*(8.82/1000)/((-2.7093/1000000)*70^3+(579.84/1000000)*70^2-(45937/1000000)*70+1.7283))</f>
        <v>5892.4558401204722</v>
      </c>
      <c r="R93" s="178">
        <f t="shared" si="223"/>
        <v>10476.810485590984</v>
      </c>
      <c r="S93" s="179">
        <f t="shared" si="223"/>
        <v>13097.013184354666</v>
      </c>
      <c r="T93" s="159"/>
      <c r="U93" s="176">
        <v>1500</v>
      </c>
      <c r="V93" s="177">
        <f t="shared" ref="V93:X93" si="224">1000000*(V69/2*4/(3.142*(8.82/1000)^2*4186*(0.0038*70^2-0.0624*70+1000.7)*($G$4-$G$5))*(8.82/1000)/((-2.7093/1000000)*70^3+(579.84/1000000)*70^2-(45937/1000000)*70+1.7283))</f>
        <v>8028.6210937690339</v>
      </c>
      <c r="W93" s="178">
        <f t="shared" si="224"/>
        <v>14277.104476164266</v>
      </c>
      <c r="X93" s="179">
        <f t="shared" si="224"/>
        <v>17845.380517839389</v>
      </c>
      <c r="Y93" s="105"/>
      <c r="Z93" s="105"/>
      <c r="AA93" s="105"/>
    </row>
    <row r="94" spans="1:27" ht="21" hidden="1" x14ac:dyDescent="0.35">
      <c r="A94" s="180">
        <v>1600</v>
      </c>
      <c r="B94" s="181">
        <f t="shared" ref="B94:D94" si="225">1000000*(B70/2*4/(3.142*(8.82/1000)^2*4186*(0.0038*70^2-0.0624*70+1000.7)*($G$4-$G$5))*(8.82/1000)/((-2.7093/1000000)*70^3+(579.84/1000000)*70^2-(45937/1000000)*70+1.7283))</f>
        <v>2856.2209571256058</v>
      </c>
      <c r="C94" s="182">
        <f t="shared" si="225"/>
        <v>5076.3927095131567</v>
      </c>
      <c r="D94" s="183">
        <f t="shared" si="225"/>
        <v>6344.490809525505</v>
      </c>
      <c r="E94" s="170"/>
      <c r="F94" s="180">
        <v>1600</v>
      </c>
      <c r="G94" s="181">
        <f t="shared" ref="G94:I94" si="226">1000000*(G70/2*4/(3.142*(8.82/1000)^2*4186*(0.0038*70^2-0.0624*70+1000.7)*($G$4-$G$5))*(8.82/1000)/((-2.7093/1000000)*70^3+(579.84/1000000)*70^2-(45937/1000000)*70+1.7283))</f>
        <v>4228.3271031957493</v>
      </c>
      <c r="H94" s="182">
        <f t="shared" si="226"/>
        <v>7512.5811729438201</v>
      </c>
      <c r="I94" s="183">
        <f t="shared" si="226"/>
        <v>9392.7266209116551</v>
      </c>
      <c r="J94" s="159"/>
      <c r="K94" s="180">
        <v>1600</v>
      </c>
      <c r="L94" s="181">
        <f t="shared" ref="L94:N94" si="227">1000000*(L70/2*4/(3.142*(8.82/1000)^2*4186*(0.0038*70^2-0.0624*70+1000.7)*($G$4-$G$5))*(8.82/1000)/((-2.7093/1000000)*70^3+(579.84/1000000)*70^2-(45937/1000000)*70+1.7283))</f>
        <v>4640.3589779631684</v>
      </c>
      <c r="M94" s="182">
        <f t="shared" si="227"/>
        <v>8248.6381142759092</v>
      </c>
      <c r="N94" s="183">
        <f t="shared" si="227"/>
        <v>10312.797797576764</v>
      </c>
      <c r="O94" s="159"/>
      <c r="P94" s="180">
        <v>1600</v>
      </c>
      <c r="Q94" s="181">
        <f t="shared" ref="Q94:S94" si="228">1000000*(Q70/2*4/(3.142*(8.82/1000)^2*4186*(0.0038*70^2-0.0624*70+1000.7)*($G$4-$G$5))*(8.82/1000)/((-2.7093/1000000)*70^3+(579.84/1000000)*70^2-(45937/1000000)*70+1.7283))</f>
        <v>5892.4558401204722</v>
      </c>
      <c r="R94" s="182">
        <f t="shared" si="228"/>
        <v>10476.810485590984</v>
      </c>
      <c r="S94" s="183">
        <f t="shared" si="228"/>
        <v>13097.013184354666</v>
      </c>
      <c r="T94" s="159"/>
      <c r="U94" s="180">
        <v>1600</v>
      </c>
      <c r="V94" s="181">
        <f t="shared" ref="V94:X94" si="229">1000000*(V70/2*4/(3.142*(8.82/1000)^2*4186*(0.0038*70^2-0.0624*70+1000.7)*($G$4-$G$5))*(8.82/1000)/((-2.7093/1000000)*70^3+(579.84/1000000)*70^2-(45937/1000000)*70+1.7283))</f>
        <v>8028.6210937690339</v>
      </c>
      <c r="W94" s="182">
        <f t="shared" si="229"/>
        <v>14277.104476164266</v>
      </c>
      <c r="X94" s="183">
        <f t="shared" si="229"/>
        <v>17845.380517839389</v>
      </c>
      <c r="Y94" s="105"/>
      <c r="Z94" s="105"/>
      <c r="AA94" s="105"/>
    </row>
    <row r="95" spans="1:27" ht="21" hidden="1" x14ac:dyDescent="0.35">
      <c r="A95" s="162">
        <v>1800</v>
      </c>
      <c r="B95" s="173">
        <f t="shared" ref="B95:D95" si="230">1000000*(B71/2*4/(3.142*(8.82/1000)^2*4186*(0.0038*70^2-0.0624*70+1000.7)*($G$4-$G$5))*(8.82/1000)/((-2.7093/1000000)*70^3+(579.84/1000000)*70^2-(45937/1000000)*70+1.7283))</f>
        <v>3500.2707807911829</v>
      </c>
      <c r="C95" s="174">
        <f t="shared" si="230"/>
        <v>6220.4812161489026</v>
      </c>
      <c r="D95" s="175">
        <f t="shared" si="230"/>
        <v>7776.6015975520677</v>
      </c>
      <c r="E95" s="170"/>
      <c r="F95" s="162">
        <v>1800</v>
      </c>
      <c r="G95" s="173">
        <f t="shared" ref="G95:I95" si="231">1000000*(G71/2*4/(3.142*(8.82/1000)^2*4186*(0.0038*70^2-0.0624*70+1000.7)*($G$4-$G$5))*(8.82/1000)/((-2.7093/1000000)*70^3+(579.84/1000000)*70^2-(45937/1000000)*70+1.7283))</f>
        <v>5184.4010650347118</v>
      </c>
      <c r="H95" s="174">
        <f t="shared" si="231"/>
        <v>9212.7126950423954</v>
      </c>
      <c r="I95" s="175">
        <f t="shared" si="231"/>
        <v>11516.890946168933</v>
      </c>
      <c r="J95" s="159"/>
      <c r="K95" s="162">
        <v>1800</v>
      </c>
      <c r="L95" s="173">
        <f t="shared" ref="L95:N95" si="232">1000000*(L71/2*4/(3.142*(8.82/1000)^2*4186*(0.0038*70^2-0.0624*70+1000.7)*($G$4-$G$5))*(8.82/1000)/((-2.7093/1000000)*70^3+(579.84/1000000)*70^2-(45937/1000000)*70+1.7283))</f>
        <v>5688.4400574686433</v>
      </c>
      <c r="M95" s="174">
        <f t="shared" si="232"/>
        <v>10112.7823243887</v>
      </c>
      <c r="N95" s="175">
        <f t="shared" si="232"/>
        <v>12640.977905485875</v>
      </c>
      <c r="O95" s="159"/>
      <c r="P95" s="162">
        <v>1800</v>
      </c>
      <c r="Q95" s="173">
        <f t="shared" ref="Q95:S95" si="233">1000000*(Q71/2*4/(3.142*(8.82/1000)^2*4186*(0.0038*70^2-0.0624*70+1000.7)*($G$4-$G$5))*(8.82/1000)/((-2.7093/1000000)*70^3+(579.84/1000000)*70^2-(45937/1000000)*70+1.7283))</f>
        <v>7224.5588915530025</v>
      </c>
      <c r="R95" s="174">
        <f t="shared" si="233"/>
        <v>12844.993688137702</v>
      </c>
      <c r="S95" s="175">
        <f t="shared" si="233"/>
        <v>16057.242187538068</v>
      </c>
      <c r="T95" s="159"/>
      <c r="U95" s="162">
        <v>1800</v>
      </c>
      <c r="V95" s="173">
        <f t="shared" ref="V95:X95" si="234">1000000*(V71/2*4/(3.142*(8.82/1000)^2*4186*(0.0038*70^2-0.0624*70+1000.7)*($G$4-$G$5))*(8.82/1000)/((-2.7093/1000000)*70^3+(579.84/1000000)*70^2-(45937/1000000)*70+1.7283))</f>
        <v>9844.7615903166879</v>
      </c>
      <c r="W95" s="174">
        <f t="shared" si="234"/>
        <v>17501.353903955918</v>
      </c>
      <c r="X95" s="175">
        <f t="shared" si="234"/>
        <v>21877.692457310834</v>
      </c>
      <c r="Y95" s="105"/>
      <c r="Z95" s="105"/>
      <c r="AA95" s="105"/>
    </row>
    <row r="96" spans="1:27" ht="21" hidden="1" x14ac:dyDescent="0.35">
      <c r="A96" s="176">
        <v>2000</v>
      </c>
      <c r="B96" s="177">
        <f t="shared" ref="B96:D96" si="235">1000000*(B72/2*4/(3.142*(8.82/1000)^2*4186*(0.0038*70^2-0.0624*70+1000.7)*($G$4-$G$5))*(8.82/1000)/((-2.7093/1000000)*70^3+(579.84/1000000)*70^2-(45937/1000000)*70+1.7283))</f>
        <v>3948.3054407324548</v>
      </c>
      <c r="C96" s="178">
        <f t="shared" si="235"/>
        <v>7016.5427994374131</v>
      </c>
      <c r="D96" s="179">
        <f t="shared" si="235"/>
        <v>8772.6786540286466</v>
      </c>
      <c r="E96" s="170"/>
      <c r="F96" s="176">
        <v>2000</v>
      </c>
      <c r="G96" s="177">
        <f t="shared" ref="G96:I96" si="236">1000000*(G72/2*4/(3.142*(8.82/1000)^2*4186*(0.0038*70^2-0.0624*70+1000.7)*($G$4-$G$5))*(8.82/1000)/((-2.7093/1000000)*70^3+(579.84/1000000)*70^2-(45937/1000000)*70+1.7283))</f>
        <v>5844.4521265553358</v>
      </c>
      <c r="H96" s="178">
        <f t="shared" si="236"/>
        <v>10392.803986851994</v>
      </c>
      <c r="I96" s="179">
        <f t="shared" si="236"/>
        <v>12989.004828833109</v>
      </c>
      <c r="J96" s="159"/>
      <c r="K96" s="176">
        <v>2000</v>
      </c>
      <c r="L96" s="177">
        <f t="shared" ref="L96:N96" si="237">1000000*(L72/2*4/(3.142*(8.82/1000)^2*4186*(0.0038*70^2-0.0624*70+1000.7)*($G$4-$G$5))*(8.82/1000)/((-2.7093/1000000)*70^3+(579.84/1000000)*70^2-(45937/1000000)*70+1.7283))</f>
        <v>6416.4963798732097</v>
      </c>
      <c r="M96" s="178">
        <f t="shared" si="237"/>
        <v>11404.882281183616</v>
      </c>
      <c r="N96" s="179">
        <f t="shared" si="237"/>
        <v>14257.102928845459</v>
      </c>
      <c r="O96" s="159"/>
      <c r="P96" s="176">
        <v>2000</v>
      </c>
      <c r="Q96" s="177">
        <f t="shared" ref="Q96:S96" si="238">1000000*(Q72/2*4/(3.142*(8.82/1000)^2*4186*(0.0038*70^2-0.0624*70+1000.7)*($G$4-$G$5))*(8.82/1000)/((-2.7093/1000000)*70^3+(579.84/1000000)*70^2-(45937/1000000)*70+1.7283))</f>
        <v>8148.6303776818741</v>
      </c>
      <c r="R96" s="178">
        <f t="shared" si="238"/>
        <v>14485.120568279857</v>
      </c>
      <c r="S96" s="179">
        <f t="shared" si="238"/>
        <v>18105.400632983881</v>
      </c>
      <c r="T96" s="159"/>
      <c r="U96" s="176">
        <v>2000</v>
      </c>
      <c r="V96" s="177">
        <f t="shared" ref="V96:X96" si="239">1000000*(V72/2*4/(3.142*(8.82/1000)^2*4186*(0.0038*70^2-0.0624*70+1000.7)*($G$4-$G$5))*(8.82/1000)/((-2.7093/1000000)*70^3+(579.84/1000000)*70^2-(45937/1000000)*70+1.7283))</f>
        <v>11100.85876193775</v>
      </c>
      <c r="W96" s="178">
        <f t="shared" si="239"/>
        <v>19737.526894198512</v>
      </c>
      <c r="X96" s="179">
        <f t="shared" si="239"/>
        <v>24669.908463016262</v>
      </c>
      <c r="Y96" s="105"/>
      <c r="Z96" s="105"/>
      <c r="AA96" s="105"/>
    </row>
    <row r="97" spans="1:27" ht="21" hidden="1" x14ac:dyDescent="0.35">
      <c r="A97" s="176">
        <v>2200</v>
      </c>
      <c r="B97" s="177">
        <f t="shared" ref="B97:D97" si="240">1000000*(B73/2*4/(3.142*(8.82/1000)^2*4186*(0.0038*70^2-0.0624*70+1000.7)*($G$4-$G$5))*(8.82/1000)/((-2.7093/1000000)*70^3+(579.84/1000000)*70^2-(45937/1000000)*70+1.7283))</f>
        <v>4344.3360776448289</v>
      </c>
      <c r="C97" s="178">
        <f t="shared" si="240"/>
        <v>7720.5972650594113</v>
      </c>
      <c r="D97" s="179">
        <f t="shared" si="240"/>
        <v>9652.7467360561441</v>
      </c>
      <c r="E97" s="170"/>
      <c r="F97" s="176">
        <v>2200</v>
      </c>
      <c r="G97" s="177">
        <f t="shared" ref="G97:I97" si="241">1000000*(G73/2*4/(3.142*(8.82/1000)^2*4186*(0.0038*70^2-0.0624*70+1000.7)*($G$4-$G$5))*(8.82/1000)/((-2.7093/1000000)*70^3+(579.84/1000000)*70^2-(45937/1000000)*70+1.7283))</f>
        <v>6432.4976177282542</v>
      </c>
      <c r="H97" s="178">
        <f t="shared" si="241"/>
        <v>11436.884756893705</v>
      </c>
      <c r="I97" s="179">
        <f t="shared" si="241"/>
        <v>14297.106023483071</v>
      </c>
      <c r="J97" s="159"/>
      <c r="K97" s="176">
        <v>2200</v>
      </c>
      <c r="L97" s="177">
        <f t="shared" ref="L97:N97" si="242">1000000*(L73/2*4/(3.142*(8.82/1000)^2*4186*(0.0038*70^2-0.0624*70+1000.7)*($G$4-$G$5))*(8.82/1000)/((-2.7093/1000000)*70^3+(579.84/1000000)*70^2-(45937/1000000)*70+1.7283))</f>
        <v>7060.5462035387873</v>
      </c>
      <c r="M97" s="178">
        <f t="shared" si="242"/>
        <v>12552.971097283125</v>
      </c>
      <c r="N97" s="179">
        <f t="shared" si="242"/>
        <v>15689.213716872024</v>
      </c>
      <c r="O97" s="159"/>
      <c r="P97" s="176">
        <v>2200</v>
      </c>
      <c r="Q97" s="177">
        <f t="shared" ref="Q97:S97" si="243">1000000*(Q73/2*4/(3.142*(8.82/1000)^2*4186*(0.0038*70^2-0.0624*70+1000.7)*($G$4-$G$5))*(8.82/1000)/((-2.7093/1000000)*70^3+(579.84/1000000)*70^2-(45937/1000000)*70+1.7283))</f>
        <v>8968.6938177529519</v>
      </c>
      <c r="R97" s="178">
        <f t="shared" si="243"/>
        <v>15945.233522552751</v>
      </c>
      <c r="S97" s="179">
        <f t="shared" si="243"/>
        <v>19929.541748459058</v>
      </c>
      <c r="T97" s="159"/>
      <c r="U97" s="176">
        <v>2200</v>
      </c>
      <c r="V97" s="177">
        <f t="shared" ref="V97:X97" si="244">1000000*(V73/2*4/(3.142*(8.82/1000)^2*4186*(0.0038*70^2-0.0624*70+1000.7)*($G$4-$G$5))*(8.82/1000)/((-2.7093/1000000)*70^3+(579.84/1000000)*70^2-(45937/1000000)*70+1.7283))</f>
        <v>12220.94541179093</v>
      </c>
      <c r="W97" s="178">
        <f t="shared" si="244"/>
        <v>21721.680388224144</v>
      </c>
      <c r="X97" s="179">
        <f t="shared" si="244"/>
        <v>27154.100640012057</v>
      </c>
      <c r="Y97" s="105"/>
      <c r="Z97" s="105"/>
      <c r="AA97" s="105"/>
    </row>
    <row r="98" spans="1:27" ht="21" hidden="1" x14ac:dyDescent="0.35">
      <c r="A98" s="180">
        <v>2400</v>
      </c>
      <c r="B98" s="181">
        <f t="shared" ref="B98:D98" si="245">1000000*(B74/2*4/(3.142*(8.82/1000)^2*4186*(0.0038*70^2-0.0624*70+1000.7)*($G$4-$G$5))*(8.82/1000)/((-2.7093/1000000)*70^3+(579.84/1000000)*70^2-(45937/1000000)*70+1.7283))</f>
        <v>4788.370428122339</v>
      </c>
      <c r="C98" s="182">
        <f t="shared" si="245"/>
        <v>8516.6588483479172</v>
      </c>
      <c r="D98" s="183">
        <f t="shared" si="245"/>
        <v>10644.82348306896</v>
      </c>
      <c r="E98" s="170"/>
      <c r="F98" s="180">
        <v>2400</v>
      </c>
      <c r="G98" s="181">
        <f t="shared" ref="G98:I98" si="246">1000000*(G74/2*4/(3.142*(8.82/1000)^2*4186*(0.0038*70^2-0.0624*70+1000.7)*($G$4-$G$5))*(8.82/1000)/((-2.7093/1000000)*70^3+(579.84/1000000)*70^2-(45937/1000000)*70+1.7283))</f>
        <v>7092.5486792488782</v>
      </c>
      <c r="H98" s="182">
        <f t="shared" si="246"/>
        <v>12612.975739239542</v>
      </c>
      <c r="I98" s="183">
        <f t="shared" si="246"/>
        <v>15765.219596683488</v>
      </c>
      <c r="J98" s="159"/>
      <c r="K98" s="180">
        <v>2400</v>
      </c>
      <c r="L98" s="181">
        <f t="shared" ref="L98:N98" si="247">1000000*(L74/2*4/(3.142*(8.82/1000)^2*4186*(0.0038*70^2-0.0624*70+1000.7)*($G$4-$G$5))*(8.82/1000)/((-2.7093/1000000)*70^3+(579.84/1000000)*70^2-(45937/1000000)*70+1.7283))</f>
        <v>7788.6025259433536</v>
      </c>
      <c r="M98" s="182">
        <f t="shared" si="247"/>
        <v>13845.07105407804</v>
      </c>
      <c r="N98" s="183">
        <f t="shared" si="247"/>
        <v>17305.338740231611</v>
      </c>
      <c r="O98" s="159"/>
      <c r="P98" s="180">
        <v>2400</v>
      </c>
      <c r="Q98" s="181">
        <f t="shared" ref="Q98:S98" si="248">1000000*(Q74/2*4/(3.142*(8.82/1000)^2*4186*(0.0038*70^2-0.0624*70+1000.7)*($G$4-$G$5))*(8.82/1000)/((-2.7093/1000000)*70^3+(579.84/1000000)*70^2-(45937/1000000)*70+1.7283))</f>
        <v>9888.764994418063</v>
      </c>
      <c r="R98" s="182">
        <f t="shared" si="248"/>
        <v>17581.360093231146</v>
      </c>
      <c r="S98" s="183">
        <f t="shared" si="248"/>
        <v>21977.700193904871</v>
      </c>
      <c r="T98" s="159"/>
      <c r="U98" s="180">
        <v>2400</v>
      </c>
      <c r="V98" s="181">
        <f t="shared" ref="V98:X98" si="249">1000000*(V74/2*4/(3.142*(8.82/1000)^2*4186*(0.0038*70^2-0.0624*70+1000.7)*($G$4-$G$5))*(8.82/1000)/((-2.7093/1000000)*70^3+(579.84/1000000)*70^2-(45937/1000000)*70+1.7283))</f>
        <v>13477.042583411996</v>
      </c>
      <c r="W98" s="182">
        <f t="shared" si="249"/>
        <v>23957.853378466738</v>
      </c>
      <c r="X98" s="183">
        <f t="shared" si="249"/>
        <v>29946.316645717488</v>
      </c>
      <c r="Y98" s="105"/>
      <c r="Z98" s="105"/>
      <c r="AA98" s="105"/>
    </row>
    <row r="99" spans="1:27" ht="21" hidden="1" x14ac:dyDescent="0.35">
      <c r="A99" s="162">
        <v>2500</v>
      </c>
      <c r="B99" s="173">
        <f t="shared" ref="B99:D99" si="250">1000000*(B75/2*4/(3.142*(8.82/1000)^2*4186*(0.0038*70^2-0.0624*70+1000.7)*($G$4-$G$5))*(8.82/1000)/((-2.7093/1000000)*70^3+(579.84/1000000)*70^2-(45937/1000000)*70+1.7283))</f>
        <v>5188.4013744984732</v>
      </c>
      <c r="C99" s="174">
        <f t="shared" si="250"/>
        <v>9224.7136234336795</v>
      </c>
      <c r="D99" s="175">
        <f t="shared" si="250"/>
        <v>11528.891874560217</v>
      </c>
      <c r="E99" s="170"/>
      <c r="F99" s="162">
        <v>2500</v>
      </c>
      <c r="G99" s="173">
        <f t="shared" ref="G99:I99" si="251">1000000*(G75/2*4/(3.142*(8.82/1000)^2*4186*(0.0038*70^2-0.0624*70+1000.7)*($G$4-$G$5))*(8.82/1000)/((-2.7093/1000000)*70^3+(579.84/1000000)*70^2-(45937/1000000)*70+1.7283))</f>
        <v>7684.594479885558</v>
      </c>
      <c r="H99" s="174">
        <f t="shared" si="251"/>
        <v>13657.056509281258</v>
      </c>
      <c r="I99" s="175">
        <f t="shared" si="251"/>
        <v>17073.320791333452</v>
      </c>
      <c r="J99" s="159"/>
      <c r="K99" s="162">
        <v>2500</v>
      </c>
      <c r="L99" s="173">
        <f t="shared" ref="L99:N99" si="252">1000000*(L75/2*4/(3.142*(8.82/1000)^2*4186*(0.0038*70^2-0.0624*70+1000.7)*($G$4-$G$5))*(8.82/1000)/((-2.7093/1000000)*70^3+(579.84/1000000)*70^2-(45937/1000000)*70+1.7283))</f>
        <v>8432.6523496089303</v>
      </c>
      <c r="M99" s="174">
        <f t="shared" si="252"/>
        <v>14989.159560713788</v>
      </c>
      <c r="N99" s="175">
        <f t="shared" si="252"/>
        <v>18737.449528258177</v>
      </c>
      <c r="O99" s="159"/>
      <c r="P99" s="162">
        <v>2500</v>
      </c>
      <c r="Q99" s="173">
        <f t="shared" ref="Q99:S99" si="253">1000000*(Q75/2*4/(3.142*(8.82/1000)^2*4186*(0.0038*70^2-0.0624*70+1000.7)*($G$4-$G$5))*(8.82/1000)/((-2.7093/1000000)*70^3+(579.84/1000000)*70^2-(45937/1000000)*70+1.7283))</f>
        <v>10712.828743952901</v>
      </c>
      <c r="R99" s="174">
        <f t="shared" si="253"/>
        <v>19041.473047504034</v>
      </c>
      <c r="S99" s="175">
        <f t="shared" si="253"/>
        <v>23801.841309380052</v>
      </c>
      <c r="T99" s="159"/>
      <c r="U99" s="162">
        <v>2500</v>
      </c>
      <c r="V99" s="173">
        <f t="shared" ref="V99:X99" si="254">1000000*(V75/2*4/(3.142*(8.82/1000)^2*4186*(0.0038*70^2-0.0624*70+1000.7)*($G$4-$G$5))*(8.82/1000)/((-2.7093/1000000)*70^3+(579.84/1000000)*70^2-(45937/1000000)*70+1.7283))</f>
        <v>14593.128923801414</v>
      </c>
      <c r="W99" s="174">
        <f t="shared" si="254"/>
        <v>25946.007181956131</v>
      </c>
      <c r="X99" s="175">
        <f t="shared" si="254"/>
        <v>32430.508822713284</v>
      </c>
      <c r="Y99" s="105"/>
      <c r="Z99" s="105"/>
      <c r="AA99" s="105"/>
    </row>
    <row r="100" spans="1:27" ht="21" hidden="1" x14ac:dyDescent="0.35">
      <c r="A100" s="176">
        <v>2600</v>
      </c>
      <c r="B100" s="177">
        <f t="shared" ref="B100:D100" si="255">1000000*(B76/2*4/(3.142*(8.82/1000)^2*4186*(0.0038*70^2-0.0624*70+1000.7)*($G$4-$G$5))*(8.82/1000)/((-2.7093/1000000)*70^3+(579.84/1000000)*70^2-(45937/1000000)*70+1.7283))</f>
        <v>5636.4360344397455</v>
      </c>
      <c r="C100" s="178">
        <f t="shared" si="255"/>
        <v>10016.774897258427</v>
      </c>
      <c r="D100" s="179">
        <f t="shared" si="255"/>
        <v>12520.968621573031</v>
      </c>
      <c r="E100" s="170"/>
      <c r="F100" s="176">
        <v>2600</v>
      </c>
      <c r="G100" s="177">
        <f t="shared" ref="G100:I100" si="256">1000000*(G76/2*4/(3.142*(8.82/1000)^2*4186*(0.0038*70^2-0.0624*70+1000.7)*($G$4-$G$5))*(8.82/1000)/((-2.7093/1000000)*70^3+(579.84/1000000)*70^2-(45937/1000000)*70+1.7283))</f>
        <v>8344.645541406182</v>
      </c>
      <c r="H100" s="178">
        <f t="shared" si="256"/>
        <v>14833.147491627094</v>
      </c>
      <c r="I100" s="179">
        <f t="shared" si="256"/>
        <v>18541.434364533867</v>
      </c>
      <c r="J100" s="159"/>
      <c r="K100" s="176">
        <v>2600</v>
      </c>
      <c r="L100" s="177">
        <f t="shared" ref="L100:N100" si="257">1000000*(L76/2*4/(3.142*(8.82/1000)^2*4186*(0.0038*70^2-0.0624*70+1000.7)*($G$4-$G$5))*(8.82/1000)/((-2.7093/1000000)*70^3+(579.84/1000000)*70^2-(45937/1000000)*70+1.7283))</f>
        <v>9160.7086720134976</v>
      </c>
      <c r="M100" s="178">
        <f t="shared" si="257"/>
        <v>16281.259517508704</v>
      </c>
      <c r="N100" s="179">
        <f t="shared" si="257"/>
        <v>20353.574551617759</v>
      </c>
      <c r="O100" s="159"/>
      <c r="P100" s="176">
        <v>2600</v>
      </c>
      <c r="Q100" s="177">
        <f t="shared" ref="Q100:S100" si="258">1000000*(Q76/2*4/(3.142*(8.82/1000)^2*4186*(0.0038*70^2-0.0624*70+1000.7)*($G$4-$G$5))*(8.82/1000)/((-2.7093/1000000)*70^3+(579.84/1000000)*70^2-(45937/1000000)*70+1.7283))</f>
        <v>11632.899920618012</v>
      </c>
      <c r="R100" s="178">
        <f t="shared" si="258"/>
        <v>20681.599927646192</v>
      </c>
      <c r="S100" s="179">
        <f t="shared" si="258"/>
        <v>25849.999754825858</v>
      </c>
      <c r="T100" s="159"/>
      <c r="U100" s="176">
        <v>2600</v>
      </c>
      <c r="V100" s="177">
        <f t="shared" ref="V100:X100" si="259">1000000*(V76/2*4/(3.142*(8.82/1000)^2*4186*(0.0038*70^2-0.0624*70+1000.7)*($G$4-$G$5))*(8.82/1000)/((-2.7093/1000000)*70^3+(579.84/1000000)*70^2-(45937/1000000)*70+1.7283))</f>
        <v>15849.226095422477</v>
      </c>
      <c r="W100" s="178">
        <f t="shared" si="259"/>
        <v>28178.17986273496</v>
      </c>
      <c r="X100" s="179">
        <f t="shared" si="259"/>
        <v>35222.724828418708</v>
      </c>
      <c r="Y100" s="105"/>
      <c r="Z100" s="105"/>
      <c r="AA100" s="105"/>
    </row>
    <row r="101" spans="1:27" ht="21" hidden="1" x14ac:dyDescent="0.35">
      <c r="A101" s="176">
        <v>2800</v>
      </c>
      <c r="B101" s="177">
        <f t="shared" ref="B101:D101" si="260">1000000*(B77/2*4/(3.142*(8.82/1000)^2*4186*(0.0038*70^2-0.0624*70+1000.7)*($G$4-$G$5))*(8.82/1000)/((-2.7093/1000000)*70^3+(579.84/1000000)*70^2-(45937/1000000)*70+1.7283))</f>
        <v>6256.4840013227549</v>
      </c>
      <c r="C101" s="178">
        <f t="shared" si="260"/>
        <v>11120.860309256557</v>
      </c>
      <c r="D101" s="179">
        <f t="shared" si="260"/>
        <v>13901.075386570697</v>
      </c>
      <c r="E101" s="170"/>
      <c r="F101" s="176">
        <v>2800</v>
      </c>
      <c r="G101" s="177">
        <f t="shared" ref="G101:I101" si="261">1000000*(G77/2*4/(3.142*(8.82/1000)^2*4186*(0.0038*70^2-0.0624*70+1000.7)*($G$4-$G$5))*(8.82/1000)/((-2.7093/1000000)*70^3+(579.84/1000000)*70^2-(45937/1000000)*70+1.7283))</f>
        <v>9264.7167180712931</v>
      </c>
      <c r="H101" s="178">
        <f t="shared" si="261"/>
        <v>16469.274062305485</v>
      </c>
      <c r="I101" s="179">
        <f t="shared" si="261"/>
        <v>20585.592500515915</v>
      </c>
      <c r="J101" s="159"/>
      <c r="K101" s="176">
        <v>2800</v>
      </c>
      <c r="L101" s="177">
        <f t="shared" ref="L101:N101" si="262">1000000*(L77/2*4/(3.142*(8.82/1000)^2*4186*(0.0038*70^2-0.0624*70+1000.7)*($G$4-$G$5))*(8.82/1000)/((-2.7093/1000000)*70^3+(579.84/1000000)*70^2-(45937/1000000)*70+1.7283))</f>
        <v>10168.786656881357</v>
      </c>
      <c r="M101" s="178">
        <f t="shared" si="262"/>
        <v>18073.39815727379</v>
      </c>
      <c r="N101" s="179">
        <f t="shared" si="262"/>
        <v>22593.747851324119</v>
      </c>
      <c r="O101" s="159"/>
      <c r="P101" s="176">
        <v>2800</v>
      </c>
      <c r="Q101" s="177">
        <f t="shared" ref="Q101:S101" si="263">1000000*(Q77/2*4/(3.142*(8.82/1000)^2*4186*(0.0038*70^2-0.0624*70+1000.7)*($G$4-$G$5))*(8.82/1000)/((-2.7093/1000000)*70^3+(579.84/1000000)*70^2-(45937/1000000)*70+1.7283))</f>
        <v>12912.998949021647</v>
      </c>
      <c r="R101" s="178">
        <f t="shared" si="263"/>
        <v>22957.776012526403</v>
      </c>
      <c r="S101" s="179">
        <f t="shared" si="263"/>
        <v>28698.220093023941</v>
      </c>
      <c r="T101" s="159"/>
      <c r="U101" s="176">
        <v>2800</v>
      </c>
      <c r="V101" s="177">
        <f t="shared" ref="V101:X101" si="264">1000000*(V77/2*4/(3.142*(8.82/1000)^2*4186*(0.0038*70^2-0.0624*70+1000.7)*($G$4-$G$5))*(8.82/1000)/((-2.7093/1000000)*70^3+(579.84/1000000)*70^2-(45937/1000000)*70+1.7283))</f>
        <v>17597.361331086187</v>
      </c>
      <c r="W101" s="178">
        <f t="shared" si="264"/>
        <v>31282.420006613778</v>
      </c>
      <c r="X101" s="179">
        <f t="shared" si="264"/>
        <v>39103.025008267221</v>
      </c>
      <c r="Y101" s="105"/>
      <c r="Z101" s="105"/>
      <c r="AA101" s="105"/>
    </row>
    <row r="102" spans="1:27" ht="21" hidden="1" x14ac:dyDescent="0.35">
      <c r="A102" s="180">
        <v>3000</v>
      </c>
      <c r="B102" s="181">
        <f t="shared" ref="B102:D102" si="265">1000000*(B78/2*4/(3.142*(8.82/1000)^2*4186*(0.0038*70^2-0.0624*70+1000.7)*($G$4-$G$5))*(8.82/1000)/((-2.7093/1000000)*70^3+(579.84/1000000)*70^2-(45937/1000000)*70+1.7283))</f>
        <v>6256.4840013227549</v>
      </c>
      <c r="C102" s="182">
        <f t="shared" si="265"/>
        <v>11120.860309256557</v>
      </c>
      <c r="D102" s="183">
        <f t="shared" si="265"/>
        <v>13901.075386570697</v>
      </c>
      <c r="E102" s="170"/>
      <c r="F102" s="180">
        <v>3000</v>
      </c>
      <c r="G102" s="181">
        <f t="shared" ref="G102:I102" si="266">1000000*(G78/2*4/(3.142*(8.82/1000)^2*4186*(0.0038*70^2-0.0624*70+1000.7)*($G$4-$G$5))*(8.82/1000)/((-2.7093/1000000)*70^3+(579.84/1000000)*70^2-(45937/1000000)*70+1.7283))</f>
        <v>9264.7167180712931</v>
      </c>
      <c r="H102" s="182">
        <f t="shared" si="266"/>
        <v>16469.274062305485</v>
      </c>
      <c r="I102" s="183">
        <f t="shared" si="266"/>
        <v>20585.592500515915</v>
      </c>
      <c r="J102" s="159"/>
      <c r="K102" s="180">
        <v>3000</v>
      </c>
      <c r="L102" s="181">
        <f t="shared" ref="L102:N102" si="267">1000000*(L78/2*4/(3.142*(8.82/1000)^2*4186*(0.0038*70^2-0.0624*70+1000.7)*($G$4-$G$5))*(8.82/1000)/((-2.7093/1000000)*70^3+(579.84/1000000)*70^2-(45937/1000000)*70+1.7283))</f>
        <v>10168.786656881357</v>
      </c>
      <c r="M102" s="182">
        <f t="shared" si="267"/>
        <v>18073.39815727379</v>
      </c>
      <c r="N102" s="183">
        <f t="shared" si="267"/>
        <v>22593.747851324119</v>
      </c>
      <c r="O102" s="159"/>
      <c r="P102" s="180">
        <v>3000</v>
      </c>
      <c r="Q102" s="181">
        <f t="shared" ref="Q102:S102" si="268">1000000*(Q78/2*4/(3.142*(8.82/1000)^2*4186*(0.0038*70^2-0.0624*70+1000.7)*($G$4-$G$5))*(8.82/1000)/((-2.7093/1000000)*70^3+(579.84/1000000)*70^2-(45937/1000000)*70+1.7283))</f>
        <v>12912.998949021647</v>
      </c>
      <c r="R102" s="182">
        <f t="shared" si="268"/>
        <v>22957.776012526403</v>
      </c>
      <c r="S102" s="183">
        <f t="shared" si="268"/>
        <v>28698.220093023941</v>
      </c>
      <c r="T102" s="159"/>
      <c r="U102" s="180">
        <v>3000</v>
      </c>
      <c r="V102" s="181">
        <f t="shared" ref="V102:X102" si="269">1000000*(V78/2*4/(3.142*(8.82/1000)^2*4186*(0.0038*70^2-0.0624*70+1000.7)*($G$4-$G$5))*(8.82/1000)/((-2.7093/1000000)*70^3+(579.84/1000000)*70^2-(45937/1000000)*70+1.7283))</f>
        <v>17597.361331086187</v>
      </c>
      <c r="W102" s="182">
        <f t="shared" si="269"/>
        <v>31282.420006613778</v>
      </c>
      <c r="X102" s="183">
        <f t="shared" si="269"/>
        <v>39103.025008267221</v>
      </c>
      <c r="Y102" s="105"/>
      <c r="Z102" s="105"/>
      <c r="AA102" s="105"/>
    </row>
    <row r="103" spans="1:27" ht="21" hidden="1" x14ac:dyDescent="0.35">
      <c r="A103" s="76"/>
      <c r="B103" s="105"/>
      <c r="C103" s="105"/>
      <c r="D103" s="105"/>
      <c r="E103" s="105"/>
      <c r="F103" s="105"/>
      <c r="G103" s="71"/>
      <c r="H103" s="76"/>
      <c r="I103" s="105"/>
      <c r="J103" s="105"/>
      <c r="K103" s="105"/>
      <c r="L103" s="105"/>
      <c r="M103" s="105"/>
      <c r="N103" s="4"/>
      <c r="O103" s="76"/>
      <c r="P103" s="105"/>
      <c r="Q103" s="105"/>
      <c r="R103" s="105"/>
      <c r="S103" s="105"/>
      <c r="T103" s="105"/>
      <c r="U103" s="4"/>
      <c r="V103" s="76"/>
      <c r="W103" s="105"/>
      <c r="X103" s="105"/>
      <c r="Y103" s="105"/>
      <c r="Z103" s="105"/>
      <c r="AA103" s="105"/>
    </row>
    <row r="104" spans="1:27" ht="18.75" hidden="1" x14ac:dyDescent="0.3">
      <c r="A104" s="76"/>
      <c r="B104" s="105"/>
      <c r="C104" s="105"/>
      <c r="D104" s="105"/>
      <c r="E104" s="105"/>
      <c r="F104" s="105"/>
      <c r="G104" s="8"/>
      <c r="H104" s="76"/>
      <c r="I104" s="105"/>
      <c r="J104" s="105"/>
      <c r="K104" s="105"/>
      <c r="L104" s="105"/>
      <c r="M104" s="105"/>
      <c r="N104" s="8"/>
      <c r="O104" s="76"/>
      <c r="P104" s="105"/>
      <c r="Q104" s="105"/>
      <c r="R104" s="105"/>
      <c r="S104" s="105"/>
      <c r="T104" s="105"/>
      <c r="V104" s="76"/>
      <c r="W104" s="105"/>
      <c r="X104" s="105"/>
      <c r="Y104" s="105"/>
      <c r="Z104" s="105"/>
      <c r="AA104" s="105"/>
    </row>
    <row r="105" spans="1:27" ht="18.75" hidden="1" x14ac:dyDescent="0.3">
      <c r="A105" s="112" t="s">
        <v>79</v>
      </c>
      <c r="H105" s="2"/>
      <c r="O105" s="2"/>
      <c r="W105" s="105"/>
      <c r="Z105" s="105"/>
      <c r="AA105" s="105"/>
    </row>
    <row r="106" spans="1:27" ht="21" hidden="1" x14ac:dyDescent="0.35">
      <c r="A106" s="159" t="s">
        <v>84</v>
      </c>
      <c r="B106" s="159"/>
      <c r="C106" s="160"/>
      <c r="D106" s="161"/>
      <c r="E106" s="159"/>
      <c r="F106" s="159" t="s">
        <v>90</v>
      </c>
      <c r="G106" s="159"/>
      <c r="H106" s="160"/>
      <c r="I106" s="161"/>
      <c r="J106" s="159"/>
      <c r="K106" s="159" t="s">
        <v>91</v>
      </c>
      <c r="L106" s="159"/>
      <c r="M106" s="159"/>
      <c r="N106" s="159"/>
      <c r="O106" s="159"/>
      <c r="P106" s="159" t="s">
        <v>92</v>
      </c>
      <c r="Q106" s="159"/>
      <c r="R106" s="159"/>
      <c r="S106" s="159"/>
      <c r="T106" s="159"/>
      <c r="U106" s="159" t="s">
        <v>93</v>
      </c>
      <c r="V106" s="159"/>
      <c r="W106" s="159"/>
      <c r="X106" s="159"/>
      <c r="Y106" s="4"/>
      <c r="Z106" s="105"/>
      <c r="AA106" s="105"/>
    </row>
    <row r="107" spans="1:27" ht="21" hidden="1" x14ac:dyDescent="0.35">
      <c r="A107" s="162" t="s">
        <v>58</v>
      </c>
      <c r="B107" s="163"/>
      <c r="C107" s="164" t="s">
        <v>85</v>
      </c>
      <c r="D107" s="164"/>
      <c r="E107" s="165"/>
      <c r="F107" s="162" t="s">
        <v>58</v>
      </c>
      <c r="G107" s="163"/>
      <c r="H107" s="164" t="s">
        <v>85</v>
      </c>
      <c r="I107" s="166"/>
      <c r="J107" s="159"/>
      <c r="K107" s="162" t="s">
        <v>58</v>
      </c>
      <c r="L107" s="163"/>
      <c r="M107" s="164" t="s">
        <v>85</v>
      </c>
      <c r="N107" s="166"/>
      <c r="O107" s="159"/>
      <c r="P107" s="162" t="s">
        <v>58</v>
      </c>
      <c r="Q107" s="163"/>
      <c r="R107" s="164" t="s">
        <v>85</v>
      </c>
      <c r="S107" s="166"/>
      <c r="T107" s="159"/>
      <c r="U107" s="162" t="s">
        <v>58</v>
      </c>
      <c r="V107" s="163"/>
      <c r="W107" s="164" t="s">
        <v>85</v>
      </c>
      <c r="X107" s="166"/>
      <c r="Y107" s="4"/>
      <c r="Z107" s="105"/>
      <c r="AA107" s="105"/>
    </row>
    <row r="108" spans="1:27" ht="21" hidden="1" x14ac:dyDescent="0.35">
      <c r="A108" s="167" t="s">
        <v>61</v>
      </c>
      <c r="B108" s="168">
        <v>1</v>
      </c>
      <c r="C108" s="169">
        <v>2</v>
      </c>
      <c r="D108" s="169">
        <v>3</v>
      </c>
      <c r="E108" s="170"/>
      <c r="F108" s="184" t="s">
        <v>61</v>
      </c>
      <c r="G108" s="168">
        <v>1</v>
      </c>
      <c r="H108" s="169">
        <v>2</v>
      </c>
      <c r="I108" s="172">
        <v>3</v>
      </c>
      <c r="J108" s="159"/>
      <c r="K108" s="167" t="s">
        <v>61</v>
      </c>
      <c r="L108" s="168">
        <v>1</v>
      </c>
      <c r="M108" s="169">
        <v>2</v>
      </c>
      <c r="N108" s="172">
        <v>3</v>
      </c>
      <c r="O108" s="159"/>
      <c r="P108" s="167" t="s">
        <v>61</v>
      </c>
      <c r="Q108" s="168">
        <v>1</v>
      </c>
      <c r="R108" s="169">
        <v>2</v>
      </c>
      <c r="S108" s="172">
        <v>3</v>
      </c>
      <c r="T108" s="159"/>
      <c r="U108" s="167" t="s">
        <v>61</v>
      </c>
      <c r="V108" s="168">
        <v>1</v>
      </c>
      <c r="W108" s="169">
        <v>2</v>
      </c>
      <c r="X108" s="172">
        <v>3</v>
      </c>
      <c r="Y108" s="76"/>
      <c r="Z108" s="105"/>
      <c r="AA108" s="105"/>
    </row>
    <row r="109" spans="1:27" ht="21" hidden="1" x14ac:dyDescent="0.35">
      <c r="A109" s="162">
        <v>700</v>
      </c>
      <c r="B109" s="38">
        <f>1000000*(B61/2*4/(3.142*(8.82/1000)^2*4186*(0.0038*(($G$4+$G$5)/2)^2-0.0624*($G$4+$G$5)/2+1000.7)*($G$4-$G$5))*(8.82/1000)/((-2.7093/1000000)*(($G$4+$G$5)/2)^3+(579.84/1000000)*(($G$4+$G$5)/2)^2-(45937/1000000)*($G$4+$G$5)/2+1.7283))</f>
        <v>768.05941704217958</v>
      </c>
      <c r="C109" s="174">
        <f t="shared" ref="C109:D109" si="270">1000000*(C61/2*4/(3.142*(8.82/1000)^2*4186*(0.0038*(($G$4+$G$5)/2)^2-0.0624*($G$4+$G$5)/2+1000.7)*($G$4-$G$5))*(8.82/1000)/((-2.7093/1000000)*(($G$4+$G$5)/2)^3+(579.84/1000000)*(($G$4+$G$5)/2)^2-(45937/1000000)*($G$4+$G$5)/2+1.7283))</f>
        <v>1368.1058366063826</v>
      </c>
      <c r="D109" s="175">
        <f t="shared" si="270"/>
        <v>1708.1321410260973</v>
      </c>
      <c r="E109" s="170"/>
      <c r="F109" s="162">
        <v>700</v>
      </c>
      <c r="G109" s="173">
        <f>1000000*(G61/2*4/(3.142*(8.82/1000)^2*4186*(0.0038*(($G$4+$G$5)/2)^2-0.0624*($G$4+$G$5)/2+1000.7)*($G$4-$G$5))*(8.82/1000)/((-2.7093/1000000)*(($G$4+$G$5)/2)^3+(579.84/1000000)*(($G$4+$G$5)/2)^2-(45937/1000000)*($G$4+$G$5)/2+1.7283))</f>
        <v>1140.0881971719855</v>
      </c>
      <c r="H109" s="174">
        <f t="shared" ref="H109:I109" si="271">1000000*(H61/2*4/(3.142*(8.82/1000)^2*4186*(0.0038*(($G$4+$G$5)/2)^2-0.0624*($G$4+$G$5)/2+1000.7)*($G$4-$G$5))*(8.82/1000)/((-2.7093/1000000)*(($G$4+$G$5)/2)^3+(579.84/1000000)*(($G$4+$G$5)/2)^2-(45937/1000000)*($G$4+$G$5)/2+1.7283))</f>
        <v>2024.1565886632441</v>
      </c>
      <c r="I109" s="175">
        <f t="shared" si="271"/>
        <v>2532.1958905609358</v>
      </c>
      <c r="J109" s="159"/>
      <c r="K109" s="162">
        <v>700</v>
      </c>
      <c r="L109" s="173">
        <f>1000000*(L61/2*4/(3.142*(8.82/1000)^2*4186*(0.0038*(($G$4+$G$5)/2)^2-0.0624*($G$4+$G$5)/2+1000.7)*($G$4-$G$5))*(8.82/1000)/((-2.7093/1000000)*(($G$4+$G$5)/2)^3+(579.84/1000000)*(($G$4+$G$5)/2)^2-(45937/1000000)*($G$4+$G$5)/2+1.7283))</f>
        <v>1252.0968621573033</v>
      </c>
      <c r="M109" s="174">
        <f t="shared" ref="M109:N109" si="272">1000000*(M61/2*4/(3.142*(8.82/1000)^2*4186*(0.0038*(($G$4+$G$5)/2)^2-0.0624*($G$4+$G$5)/2+1000.7)*($G$4-$G$5))*(8.82/1000)/((-2.7093/1000000)*(($G$4+$G$5)/2)^3+(579.84/1000000)*(($G$4+$G$5)/2)^2-(45937/1000000)*($G$4+$G$5)/2+1.7283))</f>
        <v>2224.1720618513118</v>
      </c>
      <c r="N109" s="175">
        <f t="shared" si="272"/>
        <v>2780.2150773141393</v>
      </c>
      <c r="O109" s="159"/>
      <c r="P109" s="162">
        <v>700</v>
      </c>
      <c r="Q109" s="173">
        <f>1000000*(Q61/2*4/(3.142*(8.82/1000)^2*4186*(0.0038*(($G$4+$G$5)/2)^2-0.0624*($G$4+$G$5)/2+1000.7)*($G$4-$G$5))*(8.82/1000)/((-2.7093/1000000)*(($G$4+$G$5)/2)^3+(579.84/1000000)*(($G$4+$G$5)/2)^2-(45937/1000000)*($G$4+$G$5)/2+1.7283))</f>
        <v>1588.1228571132572</v>
      </c>
      <c r="R109" s="174">
        <f t="shared" ref="R109:S109" si="273">1000000*(R61/2*4/(3.142*(8.82/1000)^2*4186*(0.0038*(($G$4+$G$5)/2)^2-0.0624*($G$4+$G$5)/2+1000.7)*($G$4-$G$5))*(8.82/1000)/((-2.7093/1000000)*(($G$4+$G$5)/2)^3+(579.84/1000000)*(($G$4+$G$5)/2)^2-(45937/1000000)*($G$4+$G$5)/2+1.7283))</f>
        <v>2824.2184814155148</v>
      </c>
      <c r="S109" s="175">
        <f t="shared" si="273"/>
        <v>3528.2729470375129</v>
      </c>
      <c r="T109" s="159"/>
      <c r="U109" s="162">
        <v>700</v>
      </c>
      <c r="V109" s="173">
        <f>1000000*(V61/2*4/(3.142*(8.82/1000)^2*4186*(0.0038*(($G$4+$G$5)/2)^2-0.0624*($G$4+$G$5)/2+1000.7)*($G$4-$G$5))*(8.82/1000)/((-2.7093/1000000)*(($G$4+$G$5)/2)^3+(579.84/1000000)*(($G$4+$G$5)/2)^2-(45937/1000000)*($G$4+$G$5)/2+1.7283))</f>
        <v>2164.1674198948913</v>
      </c>
      <c r="W109" s="174">
        <f t="shared" ref="W109:X109" si="274">1000000*(W61/2*4/(3.142*(8.82/1000)^2*4186*(0.0038*(($G$4+$G$5)/2)^2-0.0624*($G$4+$G$5)/2+1000.7)*($G$4-$G$5))*(8.82/1000)/((-2.7093/1000000)*(($G$4+$G$5)/2)^3+(579.84/1000000)*(($G$4+$G$5)/2)^2-(45937/1000000)*($G$4+$G$5)/2+1.7283))</f>
        <v>3848.2977041384206</v>
      </c>
      <c r="X109" s="175">
        <f t="shared" si="274"/>
        <v>4808.371975441145</v>
      </c>
      <c r="Y109" s="105"/>
      <c r="Z109" s="105"/>
      <c r="AA109" s="105"/>
    </row>
    <row r="110" spans="1:27" ht="21" hidden="1" x14ac:dyDescent="0.35">
      <c r="A110" s="176">
        <v>800</v>
      </c>
      <c r="B110" s="177">
        <f t="shared" ref="B110:D110" si="275">1000000*(B62/2*4/(3.142*(8.82/1000)^2*4186*(0.0038*(($G$4+$G$5)/2)^2-0.0624*($G$4+$G$5)/2+1000.7)*($G$4-$G$5))*(8.82/1000)/((-2.7093/1000000)*(($G$4+$G$5)/2)^3+(579.84/1000000)*(($G$4+$G$5)/2)^2-(45937/1000000)*($G$4+$G$5)/2+1.7283))</f>
        <v>768.05941704217958</v>
      </c>
      <c r="C110" s="178">
        <f t="shared" si="275"/>
        <v>1368.1058366063826</v>
      </c>
      <c r="D110" s="179">
        <f t="shared" si="275"/>
        <v>1708.1321410260973</v>
      </c>
      <c r="E110" s="170"/>
      <c r="F110" s="176">
        <v>800</v>
      </c>
      <c r="G110" s="177">
        <f t="shared" ref="G110:I110" si="276">1000000*(G62/2*4/(3.142*(8.82/1000)^2*4186*(0.0038*(($G$4+$G$5)/2)^2-0.0624*($G$4+$G$5)/2+1000.7)*($G$4-$G$5))*(8.82/1000)/((-2.7093/1000000)*(($G$4+$G$5)/2)^3+(579.84/1000000)*(($G$4+$G$5)/2)^2-(45937/1000000)*($G$4+$G$5)/2+1.7283))</f>
        <v>1140.0881971719855</v>
      </c>
      <c r="H110" s="178">
        <f t="shared" si="276"/>
        <v>2024.1565886632441</v>
      </c>
      <c r="I110" s="179">
        <f t="shared" si="276"/>
        <v>2532.1958905609358</v>
      </c>
      <c r="J110" s="159"/>
      <c r="K110" s="176">
        <v>800</v>
      </c>
      <c r="L110" s="177">
        <f t="shared" ref="L110:N110" si="277">1000000*(L62/2*4/(3.142*(8.82/1000)^2*4186*(0.0038*(($G$4+$G$5)/2)^2-0.0624*($G$4+$G$5)/2+1000.7)*($G$4-$G$5))*(8.82/1000)/((-2.7093/1000000)*(($G$4+$G$5)/2)^3+(579.84/1000000)*(($G$4+$G$5)/2)^2-(45937/1000000)*($G$4+$G$5)/2+1.7283))</f>
        <v>1252.0968621573033</v>
      </c>
      <c r="M110" s="178">
        <f t="shared" si="277"/>
        <v>2224.1720618513118</v>
      </c>
      <c r="N110" s="179">
        <f t="shared" si="277"/>
        <v>2780.2150773141393</v>
      </c>
      <c r="O110" s="159"/>
      <c r="P110" s="176">
        <v>800</v>
      </c>
      <c r="Q110" s="177">
        <f t="shared" ref="Q110:S110" si="278">1000000*(Q62/2*4/(3.142*(8.82/1000)^2*4186*(0.0038*(($G$4+$G$5)/2)^2-0.0624*($G$4+$G$5)/2+1000.7)*($G$4-$G$5))*(8.82/1000)/((-2.7093/1000000)*(($G$4+$G$5)/2)^3+(579.84/1000000)*(($G$4+$G$5)/2)^2-(45937/1000000)*($G$4+$G$5)/2+1.7283))</f>
        <v>1588.1228571132572</v>
      </c>
      <c r="R110" s="178">
        <f t="shared" si="278"/>
        <v>2824.2184814155148</v>
      </c>
      <c r="S110" s="179">
        <f t="shared" si="278"/>
        <v>3528.2729470375129</v>
      </c>
      <c r="T110" s="159"/>
      <c r="U110" s="176">
        <v>800</v>
      </c>
      <c r="V110" s="177">
        <f t="shared" ref="V110:X110" si="279">1000000*(V62/2*4/(3.142*(8.82/1000)^2*4186*(0.0038*(($G$4+$G$5)/2)^2-0.0624*($G$4+$G$5)/2+1000.7)*($G$4-$G$5))*(8.82/1000)/((-2.7093/1000000)*(($G$4+$G$5)/2)^3+(579.84/1000000)*(($G$4+$G$5)/2)^2-(45937/1000000)*($G$4+$G$5)/2+1.7283))</f>
        <v>2164.1674198948913</v>
      </c>
      <c r="W110" s="178">
        <f t="shared" si="279"/>
        <v>3848.2977041384206</v>
      </c>
      <c r="X110" s="179">
        <f t="shared" si="279"/>
        <v>4808.371975441145</v>
      </c>
      <c r="Y110" s="105"/>
      <c r="Z110" s="105"/>
      <c r="AA110" s="105"/>
    </row>
    <row r="111" spans="1:27" ht="21" hidden="1" x14ac:dyDescent="0.35">
      <c r="A111" s="180">
        <v>900</v>
      </c>
      <c r="B111" s="181">
        <f t="shared" ref="B111:D111" si="280">1000000*(B63/2*4/(3.142*(8.82/1000)^2*4186*(0.0038*(($G$4+$G$5)/2)^2-0.0624*($G$4+$G$5)/2+1000.7)*($G$4-$G$5))*(8.82/1000)/((-2.7093/1000000)*(($G$4+$G$5)/2)^3+(579.84/1000000)*(($G$4+$G$5)/2)^2-(45937/1000000)*($G$4+$G$5)/2+1.7283))</f>
        <v>768.05941704217958</v>
      </c>
      <c r="C111" s="182">
        <f t="shared" si="280"/>
        <v>1368.1058366063826</v>
      </c>
      <c r="D111" s="183">
        <f t="shared" si="280"/>
        <v>1708.1321410260973</v>
      </c>
      <c r="E111" s="170"/>
      <c r="F111" s="180">
        <v>900</v>
      </c>
      <c r="G111" s="181">
        <f t="shared" ref="G111:I111" si="281">1000000*(G63/2*4/(3.142*(8.82/1000)^2*4186*(0.0038*(($G$4+$G$5)/2)^2-0.0624*($G$4+$G$5)/2+1000.7)*($G$4-$G$5))*(8.82/1000)/((-2.7093/1000000)*(($G$4+$G$5)/2)^3+(579.84/1000000)*(($G$4+$G$5)/2)^2-(45937/1000000)*($G$4+$G$5)/2+1.7283))</f>
        <v>1140.0881971719855</v>
      </c>
      <c r="H111" s="182">
        <f t="shared" si="281"/>
        <v>2024.1565886632441</v>
      </c>
      <c r="I111" s="183">
        <f t="shared" si="281"/>
        <v>2532.1958905609358</v>
      </c>
      <c r="J111" s="159"/>
      <c r="K111" s="180">
        <v>900</v>
      </c>
      <c r="L111" s="181">
        <f t="shared" ref="L111:N111" si="282">1000000*(L63/2*4/(3.142*(8.82/1000)^2*4186*(0.0038*(($G$4+$G$5)/2)^2-0.0624*($G$4+$G$5)/2+1000.7)*($G$4-$G$5))*(8.82/1000)/((-2.7093/1000000)*(($G$4+$G$5)/2)^3+(579.84/1000000)*(($G$4+$G$5)/2)^2-(45937/1000000)*($G$4+$G$5)/2+1.7283))</f>
        <v>1252.0968621573033</v>
      </c>
      <c r="M111" s="182">
        <f t="shared" si="282"/>
        <v>2224.1720618513118</v>
      </c>
      <c r="N111" s="183">
        <f t="shared" si="282"/>
        <v>2780.2150773141393</v>
      </c>
      <c r="O111" s="159"/>
      <c r="P111" s="180">
        <v>900</v>
      </c>
      <c r="Q111" s="181">
        <f t="shared" ref="Q111:S111" si="283">1000000*(Q63/2*4/(3.142*(8.82/1000)^2*4186*(0.0038*(($G$4+$G$5)/2)^2-0.0624*($G$4+$G$5)/2+1000.7)*($G$4-$G$5))*(8.82/1000)/((-2.7093/1000000)*(($G$4+$G$5)/2)^3+(579.84/1000000)*(($G$4+$G$5)/2)^2-(45937/1000000)*($G$4+$G$5)/2+1.7283))</f>
        <v>1588.1228571132572</v>
      </c>
      <c r="R111" s="182">
        <f t="shared" si="283"/>
        <v>2824.2184814155148</v>
      </c>
      <c r="S111" s="183">
        <f t="shared" si="283"/>
        <v>3528.2729470375129</v>
      </c>
      <c r="T111" s="159"/>
      <c r="U111" s="180">
        <v>900</v>
      </c>
      <c r="V111" s="181">
        <f t="shared" ref="V111:X111" si="284">1000000*(V63/2*4/(3.142*(8.82/1000)^2*4186*(0.0038*(($G$4+$G$5)/2)^2-0.0624*($G$4+$G$5)/2+1000.7)*($G$4-$G$5))*(8.82/1000)/((-2.7093/1000000)*(($G$4+$G$5)/2)^3+(579.84/1000000)*(($G$4+$G$5)/2)^2-(45937/1000000)*($G$4+$G$5)/2+1.7283))</f>
        <v>2164.1674198948913</v>
      </c>
      <c r="W111" s="182">
        <f t="shared" si="284"/>
        <v>3848.2977041384206</v>
      </c>
      <c r="X111" s="183">
        <f t="shared" si="284"/>
        <v>4808.371975441145</v>
      </c>
      <c r="Y111" s="105"/>
      <c r="Z111" s="105"/>
      <c r="AA111" s="105"/>
    </row>
    <row r="112" spans="1:27" ht="21" hidden="1" x14ac:dyDescent="0.35">
      <c r="A112" s="162">
        <v>1000</v>
      </c>
      <c r="B112" s="173">
        <f t="shared" ref="B112:D112" si="285">1000000*(B64/2*4/(3.142*(8.82/1000)^2*4186*(0.0038*(($G$4+$G$5)/2)^2-0.0624*($G$4+$G$5)/2+1000.7)*($G$4-$G$5))*(8.82/1000)/((-2.7093/1000000)*(($G$4+$G$5)/2)^3+(579.84/1000000)*(($G$4+$G$5)/2)^2-(45937/1000000)*($G$4+$G$5)/2+1.7283))</f>
        <v>1588.1228571132572</v>
      </c>
      <c r="C112" s="174">
        <f t="shared" si="285"/>
        <v>2824.2184814155148</v>
      </c>
      <c r="D112" s="175">
        <f t="shared" si="285"/>
        <v>3532.2732565012739</v>
      </c>
      <c r="E112" s="170"/>
      <c r="F112" s="162">
        <v>1000</v>
      </c>
      <c r="G112" s="173">
        <f t="shared" ref="G112:I112" si="286">1000000*(G64/2*4/(3.142*(8.82/1000)^2*4186*(0.0038*(($G$4+$G$5)/2)^2-0.0624*($G$4+$G$5)/2+1000.7)*($G$4-$G$5))*(8.82/1000)/((-2.7093/1000000)*(($G$4+$G$5)/2)^3+(579.84/1000000)*(($G$4+$G$5)/2)^2-(45937/1000000)*($G$4+$G$5)/2+1.7283))</f>
        <v>2352.1819646916751</v>
      </c>
      <c r="H112" s="174">
        <f t="shared" si="286"/>
        <v>4184.3236990943742</v>
      </c>
      <c r="I112" s="175">
        <f t="shared" si="286"/>
        <v>5228.4044691360887</v>
      </c>
      <c r="J112" s="159"/>
      <c r="K112" s="162">
        <v>1000</v>
      </c>
      <c r="L112" s="173">
        <f t="shared" ref="L112:N112" si="287">1000000*(L64/2*4/(3.142*(8.82/1000)^2*4186*(0.0038*(($G$4+$G$5)/2)^2-0.0624*($G$4+$G$5)/2+1000.7)*($G$4-$G$5))*(8.82/1000)/((-2.7093/1000000)*(($G$4+$G$5)/2)^3+(579.84/1000000)*(($G$4+$G$5)/2)^2-(45937/1000000)*($G$4+$G$5)/2+1.7283))</f>
        <v>2580.1996041260722</v>
      </c>
      <c r="M112" s="174">
        <f t="shared" si="287"/>
        <v>4588.3549549342706</v>
      </c>
      <c r="N112" s="175">
        <f t="shared" si="287"/>
        <v>5736.4437710337788</v>
      </c>
      <c r="O112" s="159"/>
      <c r="P112" s="162">
        <v>1000</v>
      </c>
      <c r="Q112" s="173">
        <f t="shared" ref="Q112:S112" si="288">1000000*(Q64/2*4/(3.142*(8.82/1000)^2*4186*(0.0038*(($G$4+$G$5)/2)^2-0.0624*($G$4+$G$5)/2+1000.7)*($G$4-$G$5))*(8.82/1000)/((-2.7093/1000000)*(($G$4+$G$5)/2)^3+(579.84/1000000)*(($G$4+$G$5)/2)^2-(45937/1000000)*($G$4+$G$5)/2+1.7283))</f>
        <v>3280.253760284309</v>
      </c>
      <c r="R112" s="174">
        <f t="shared" si="288"/>
        <v>5832.4511981640517</v>
      </c>
      <c r="S112" s="175">
        <f t="shared" si="288"/>
        <v>7288.5638429731835</v>
      </c>
      <c r="T112" s="159"/>
      <c r="U112" s="162">
        <v>1000</v>
      </c>
      <c r="V112" s="173">
        <f t="shared" ref="V112:X112" si="289">1000000*(V64/2*4/(3.142*(8.82/1000)^2*4186*(0.0038*(($G$4+$G$5)/2)^2-0.0624*($G$4+$G$5)/2+1000.7)*($G$4-$G$5))*(8.82/1000)/((-2.7093/1000000)*(($G$4+$G$5)/2)^3+(579.84/1000000)*(($G$4+$G$5)/2)^2-(45937/1000000)*($G$4+$G$5)/2+1.7283))</f>
        <v>4468.3456710214305</v>
      </c>
      <c r="W112" s="174">
        <f t="shared" si="289"/>
        <v>7944.6145950300452</v>
      </c>
      <c r="X112" s="175">
        <f t="shared" si="289"/>
        <v>9928.7680890556767</v>
      </c>
      <c r="Y112" s="105"/>
      <c r="Z112" s="105"/>
      <c r="AA112" s="105"/>
    </row>
    <row r="113" spans="1:27" ht="21" hidden="1" x14ac:dyDescent="0.35">
      <c r="A113" s="176">
        <v>1100</v>
      </c>
      <c r="B113" s="177">
        <f t="shared" ref="B113:D113" si="290">1000000*(B65/2*4/(3.142*(8.82/1000)^2*4186*(0.0038*(($G$4+$G$5)/2)^2-0.0624*($G$4+$G$5)/2+1000.7)*($G$4-$G$5))*(8.82/1000)/((-2.7093/1000000)*(($G$4+$G$5)/2)^3+(579.84/1000000)*(($G$4+$G$5)/2)^2-(45937/1000000)*($G$4+$G$5)/2+1.7283))</f>
        <v>1588.1228571132572</v>
      </c>
      <c r="C113" s="178">
        <f t="shared" si="290"/>
        <v>2824.2184814155148</v>
      </c>
      <c r="D113" s="179">
        <f t="shared" si="290"/>
        <v>3532.2732565012739</v>
      </c>
      <c r="E113" s="170"/>
      <c r="F113" s="176">
        <v>1100</v>
      </c>
      <c r="G113" s="177">
        <f t="shared" ref="G113:I113" si="291">1000000*(G65/2*4/(3.142*(8.82/1000)^2*4186*(0.0038*(($G$4+$G$5)/2)^2-0.0624*($G$4+$G$5)/2+1000.7)*($G$4-$G$5))*(8.82/1000)/((-2.7093/1000000)*(($G$4+$G$5)/2)^3+(579.84/1000000)*(($G$4+$G$5)/2)^2-(45937/1000000)*($G$4+$G$5)/2+1.7283))</f>
        <v>2352.1819646916751</v>
      </c>
      <c r="H113" s="178">
        <f t="shared" si="291"/>
        <v>4184.3236990943742</v>
      </c>
      <c r="I113" s="179">
        <f t="shared" si="291"/>
        <v>5228.4044691360887</v>
      </c>
      <c r="J113" s="159"/>
      <c r="K113" s="176">
        <v>1100</v>
      </c>
      <c r="L113" s="177">
        <f t="shared" ref="L113:N113" si="292">1000000*(L65/2*4/(3.142*(8.82/1000)^2*4186*(0.0038*(($G$4+$G$5)/2)^2-0.0624*($G$4+$G$5)/2+1000.7)*($G$4-$G$5))*(8.82/1000)/((-2.7093/1000000)*(($G$4+$G$5)/2)^3+(579.84/1000000)*(($G$4+$G$5)/2)^2-(45937/1000000)*($G$4+$G$5)/2+1.7283))</f>
        <v>2580.1996041260722</v>
      </c>
      <c r="M113" s="178">
        <f t="shared" si="292"/>
        <v>4588.3549549342706</v>
      </c>
      <c r="N113" s="179">
        <f t="shared" si="292"/>
        <v>5736.4437710337788</v>
      </c>
      <c r="O113" s="159"/>
      <c r="P113" s="176">
        <v>1100</v>
      </c>
      <c r="Q113" s="177">
        <f t="shared" ref="Q113:S113" si="293">1000000*(Q65/2*4/(3.142*(8.82/1000)^2*4186*(0.0038*(($G$4+$G$5)/2)^2-0.0624*($G$4+$G$5)/2+1000.7)*($G$4-$G$5))*(8.82/1000)/((-2.7093/1000000)*(($G$4+$G$5)/2)^3+(579.84/1000000)*(($G$4+$G$5)/2)^2-(45937/1000000)*($G$4+$G$5)/2+1.7283))</f>
        <v>3280.253760284309</v>
      </c>
      <c r="R113" s="178">
        <f t="shared" si="293"/>
        <v>5832.4511981640517</v>
      </c>
      <c r="S113" s="179">
        <f t="shared" si="293"/>
        <v>7288.5638429731835</v>
      </c>
      <c r="T113" s="159"/>
      <c r="U113" s="176">
        <v>1100</v>
      </c>
      <c r="V113" s="177">
        <f t="shared" ref="V113:X113" si="294">1000000*(V65/2*4/(3.142*(8.82/1000)^2*4186*(0.0038*(($G$4+$G$5)/2)^2-0.0624*($G$4+$G$5)/2+1000.7)*($G$4-$G$5))*(8.82/1000)/((-2.7093/1000000)*(($G$4+$G$5)/2)^3+(579.84/1000000)*(($G$4+$G$5)/2)^2-(45937/1000000)*($G$4+$G$5)/2+1.7283))</f>
        <v>4468.3456710214305</v>
      </c>
      <c r="W113" s="178">
        <f t="shared" si="294"/>
        <v>7944.6145950300452</v>
      </c>
      <c r="X113" s="179">
        <f t="shared" si="294"/>
        <v>9928.7680890556767</v>
      </c>
      <c r="Y113" s="105"/>
    </row>
    <row r="114" spans="1:27" ht="21" hidden="1" x14ac:dyDescent="0.35">
      <c r="A114" s="180">
        <v>1200</v>
      </c>
      <c r="B114" s="181">
        <f t="shared" ref="B114:D114" si="295">1000000*(B66/2*4/(3.142*(8.82/1000)^2*4186*(0.0038*(($G$4+$G$5)/2)^2-0.0624*($G$4+$G$5)/2+1000.7)*($G$4-$G$5))*(8.82/1000)/((-2.7093/1000000)*(($G$4+$G$5)/2)^3+(579.84/1000000)*(($G$4+$G$5)/2)^2-(45937/1000000)*($G$4+$G$5)/2+1.7283))</f>
        <v>1588.1228571132572</v>
      </c>
      <c r="C114" s="182">
        <f t="shared" si="295"/>
        <v>2824.2184814155148</v>
      </c>
      <c r="D114" s="183">
        <f t="shared" si="295"/>
        <v>3532.2732565012739</v>
      </c>
      <c r="E114" s="170"/>
      <c r="F114" s="180">
        <v>1200</v>
      </c>
      <c r="G114" s="181">
        <f t="shared" ref="G114:I114" si="296">1000000*(G66/2*4/(3.142*(8.82/1000)^2*4186*(0.0038*(($G$4+$G$5)/2)^2-0.0624*($G$4+$G$5)/2+1000.7)*($G$4-$G$5))*(8.82/1000)/((-2.7093/1000000)*(($G$4+$G$5)/2)^3+(579.84/1000000)*(($G$4+$G$5)/2)^2-(45937/1000000)*($G$4+$G$5)/2+1.7283))</f>
        <v>2352.1819646916751</v>
      </c>
      <c r="H114" s="182">
        <f t="shared" si="296"/>
        <v>4184.3236990943742</v>
      </c>
      <c r="I114" s="183">
        <f t="shared" si="296"/>
        <v>5228.4044691360887</v>
      </c>
      <c r="J114" s="159"/>
      <c r="K114" s="180">
        <v>1200</v>
      </c>
      <c r="L114" s="181">
        <f t="shared" ref="L114:N114" si="297">1000000*(L66/2*4/(3.142*(8.82/1000)^2*4186*(0.0038*(($G$4+$G$5)/2)^2-0.0624*($G$4+$G$5)/2+1000.7)*($G$4-$G$5))*(8.82/1000)/((-2.7093/1000000)*(($G$4+$G$5)/2)^3+(579.84/1000000)*(($G$4+$G$5)/2)^2-(45937/1000000)*($G$4+$G$5)/2+1.7283))</f>
        <v>2580.1996041260722</v>
      </c>
      <c r="M114" s="182">
        <f t="shared" si="297"/>
        <v>4588.3549549342706</v>
      </c>
      <c r="N114" s="183">
        <f t="shared" si="297"/>
        <v>5736.4437710337788</v>
      </c>
      <c r="O114" s="159"/>
      <c r="P114" s="180">
        <v>1200</v>
      </c>
      <c r="Q114" s="181">
        <f t="shared" ref="Q114:S114" si="298">1000000*(Q66/2*4/(3.142*(8.82/1000)^2*4186*(0.0038*(($G$4+$G$5)/2)^2-0.0624*($G$4+$G$5)/2+1000.7)*($G$4-$G$5))*(8.82/1000)/((-2.7093/1000000)*(($G$4+$G$5)/2)^3+(579.84/1000000)*(($G$4+$G$5)/2)^2-(45937/1000000)*($G$4+$G$5)/2+1.7283))</f>
        <v>3280.253760284309</v>
      </c>
      <c r="R114" s="182">
        <f t="shared" si="298"/>
        <v>5832.4511981640517</v>
      </c>
      <c r="S114" s="183">
        <f t="shared" si="298"/>
        <v>7288.5638429731835</v>
      </c>
      <c r="T114" s="159"/>
      <c r="U114" s="180">
        <v>1200</v>
      </c>
      <c r="V114" s="181">
        <f t="shared" ref="V114:X114" si="299">1000000*(V66/2*4/(3.142*(8.82/1000)^2*4186*(0.0038*(($G$4+$G$5)/2)^2-0.0624*($G$4+$G$5)/2+1000.7)*($G$4-$G$5))*(8.82/1000)/((-2.7093/1000000)*(($G$4+$G$5)/2)^3+(579.84/1000000)*(($G$4+$G$5)/2)^2-(45937/1000000)*($G$4+$G$5)/2+1.7283))</f>
        <v>4468.3456710214305</v>
      </c>
      <c r="W114" s="182">
        <f t="shared" si="299"/>
        <v>7944.6145950300452</v>
      </c>
      <c r="X114" s="183">
        <f t="shared" si="299"/>
        <v>9928.7680890556767</v>
      </c>
      <c r="Y114" s="105"/>
      <c r="Z114" s="4"/>
      <c r="AA114" s="4"/>
    </row>
    <row r="115" spans="1:27" ht="21" hidden="1" x14ac:dyDescent="0.35">
      <c r="A115" s="162">
        <v>1300</v>
      </c>
      <c r="B115" s="173">
        <f t="shared" ref="B115:D115" si="300">1000000*(B67/2*4/(3.142*(8.82/1000)^2*4186*(0.0038*(($G$4+$G$5)/2)^2-0.0624*($G$4+$G$5)/2+1000.7)*($G$4-$G$5))*(8.82/1000)/((-2.7093/1000000)*(($G$4+$G$5)/2)^3+(579.84/1000000)*(($G$4+$G$5)/2)^2-(45937/1000000)*($G$4+$G$5)/2+1.7283))</f>
        <v>2408.1862971843343</v>
      </c>
      <c r="C115" s="174">
        <f t="shared" si="300"/>
        <v>4280.3311262246471</v>
      </c>
      <c r="D115" s="175">
        <f t="shared" si="300"/>
        <v>5352.4140625126893</v>
      </c>
      <c r="E115" s="170"/>
      <c r="F115" s="162">
        <v>1300</v>
      </c>
      <c r="G115" s="173">
        <f t="shared" ref="G115:I115" si="301">1000000*(G67/2*4/(3.142*(8.82/1000)^2*4186*(0.0038*(($G$4+$G$5)/2)^2-0.0624*($G$4+$G$5)/2+1000.7)*($G$4-$G$5))*(8.82/1000)/((-2.7093/1000000)*(($G$4+$G$5)/2)^3+(579.84/1000000)*(($G$4+$G$5)/2)^2-(45937/1000000)*($G$4+$G$5)/2+1.7283))</f>
        <v>3564.2757322113648</v>
      </c>
      <c r="H115" s="174">
        <f t="shared" si="301"/>
        <v>6340.4905000617437</v>
      </c>
      <c r="I115" s="175">
        <f t="shared" si="301"/>
        <v>7924.6130477112383</v>
      </c>
      <c r="J115" s="159"/>
      <c r="K115" s="162">
        <v>1300</v>
      </c>
      <c r="L115" s="173">
        <f t="shared" ref="L115:N115" si="302">1000000*(L67/2*4/(3.142*(8.82/1000)^2*4186*(0.0038*(($G$4+$G$5)/2)^2-0.0624*($G$4+$G$5)/2+1000.7)*($G$4-$G$5))*(8.82/1000)/((-2.7093/1000000)*(($G$4+$G$5)/2)^3+(579.84/1000000)*(($G$4+$G$5)/2)^2-(45937/1000000)*($G$4+$G$5)/2+1.7283))</f>
        <v>3912.3026555586025</v>
      </c>
      <c r="M115" s="174">
        <f t="shared" si="302"/>
        <v>6956.5381574809917</v>
      </c>
      <c r="N115" s="175">
        <f t="shared" si="302"/>
        <v>8696.6727742171788</v>
      </c>
      <c r="O115" s="159"/>
      <c r="P115" s="162">
        <v>1300</v>
      </c>
      <c r="Q115" s="173">
        <f t="shared" ref="Q115:S115" si="303">1000000*(Q67/2*4/(3.142*(8.82/1000)^2*4186*(0.0038*(($G$4+$G$5)/2)^2-0.0624*($G$4+$G$5)/2+1000.7)*($G$4-$G$5))*(8.82/1000)/((-2.7093/1000000)*(($G$4+$G$5)/2)^3+(579.84/1000000)*(($G$4+$G$5)/2)^2-(45937/1000000)*($G$4+$G$5)/2+1.7283))</f>
        <v>4968.3843539915997</v>
      </c>
      <c r="R115" s="174">
        <f t="shared" si="303"/>
        <v>8836.6836054488267</v>
      </c>
      <c r="S115" s="175">
        <f t="shared" si="303"/>
        <v>11044.854429445093</v>
      </c>
      <c r="T115" s="159"/>
      <c r="U115" s="162">
        <v>1300</v>
      </c>
      <c r="V115" s="173">
        <f t="shared" ref="V115:X115" si="304">1000000*(V67/2*4/(3.142*(8.82/1000)^2*4186*(0.0038*(($G$4+$G$5)/2)^2-0.0624*($G$4+$G$5)/2+1000.7)*($G$4-$G$5))*(8.82/1000)/((-2.7093/1000000)*(($G$4+$G$5)/2)^3+(579.84/1000000)*(($G$4+$G$5)/2)^2-(45937/1000000)*($G$4+$G$5)/2+1.7283))</f>
        <v>6772.5239221479696</v>
      </c>
      <c r="W115" s="174">
        <f t="shared" si="304"/>
        <v>12040.93148592167</v>
      </c>
      <c r="X115" s="175">
        <f t="shared" si="304"/>
        <v>15053.16451213397</v>
      </c>
      <c r="Y115" s="105"/>
      <c r="Z115" s="4"/>
      <c r="AA115" s="4"/>
    </row>
    <row r="116" spans="1:27" ht="21" hidden="1" x14ac:dyDescent="0.35">
      <c r="A116" s="176">
        <v>1400</v>
      </c>
      <c r="B116" s="177">
        <f t="shared" ref="B116:D116" si="305">1000000*(B68/2*4/(3.142*(8.82/1000)^2*4186*(0.0038*(($G$4+$G$5)/2)^2-0.0624*($G$4+$G$5)/2+1000.7)*($G$4-$G$5))*(8.82/1000)/((-2.7093/1000000)*(($G$4+$G$5)/2)^3+(579.84/1000000)*(($G$4+$G$5)/2)^2-(45937/1000000)*($G$4+$G$5)/2+1.7283))</f>
        <v>2408.1862971843343</v>
      </c>
      <c r="C116" s="178">
        <f t="shared" si="305"/>
        <v>4280.3311262246471</v>
      </c>
      <c r="D116" s="179">
        <f t="shared" si="305"/>
        <v>5352.4140625126893</v>
      </c>
      <c r="E116" s="170"/>
      <c r="F116" s="176">
        <v>1400</v>
      </c>
      <c r="G116" s="177">
        <f t="shared" ref="G116:I116" si="306">1000000*(G68/2*4/(3.142*(8.82/1000)^2*4186*(0.0038*(($G$4+$G$5)/2)^2-0.0624*($G$4+$G$5)/2+1000.7)*($G$4-$G$5))*(8.82/1000)/((-2.7093/1000000)*(($G$4+$G$5)/2)^3+(579.84/1000000)*(($G$4+$G$5)/2)^2-(45937/1000000)*($G$4+$G$5)/2+1.7283))</f>
        <v>3564.2757322113648</v>
      </c>
      <c r="H116" s="178">
        <f t="shared" si="306"/>
        <v>6340.4905000617437</v>
      </c>
      <c r="I116" s="179">
        <f t="shared" si="306"/>
        <v>7924.6130477112383</v>
      </c>
      <c r="J116" s="159"/>
      <c r="K116" s="176">
        <v>1400</v>
      </c>
      <c r="L116" s="177">
        <f t="shared" ref="L116:N116" si="307">1000000*(L68/2*4/(3.142*(8.82/1000)^2*4186*(0.0038*(($G$4+$G$5)/2)^2-0.0624*($G$4+$G$5)/2+1000.7)*($G$4-$G$5))*(8.82/1000)/((-2.7093/1000000)*(($G$4+$G$5)/2)^3+(579.84/1000000)*(($G$4+$G$5)/2)^2-(45937/1000000)*($G$4+$G$5)/2+1.7283))</f>
        <v>3912.3026555586025</v>
      </c>
      <c r="M116" s="178">
        <f t="shared" si="307"/>
        <v>6956.5381574809917</v>
      </c>
      <c r="N116" s="179">
        <f t="shared" si="307"/>
        <v>8696.6727742171788</v>
      </c>
      <c r="O116" s="159"/>
      <c r="P116" s="176">
        <v>1400</v>
      </c>
      <c r="Q116" s="177">
        <f t="shared" ref="Q116:S116" si="308">1000000*(Q68/2*4/(3.142*(8.82/1000)^2*4186*(0.0038*(($G$4+$G$5)/2)^2-0.0624*($G$4+$G$5)/2+1000.7)*($G$4-$G$5))*(8.82/1000)/((-2.7093/1000000)*(($G$4+$G$5)/2)^3+(579.84/1000000)*(($G$4+$G$5)/2)^2-(45937/1000000)*($G$4+$G$5)/2+1.7283))</f>
        <v>4968.3843539915997</v>
      </c>
      <c r="R116" s="178">
        <f t="shared" si="308"/>
        <v>8836.6836054488267</v>
      </c>
      <c r="S116" s="179">
        <f t="shared" si="308"/>
        <v>11044.854429445093</v>
      </c>
      <c r="T116" s="159"/>
      <c r="U116" s="176">
        <v>1400</v>
      </c>
      <c r="V116" s="177">
        <f t="shared" ref="V116:X116" si="309">1000000*(V68/2*4/(3.142*(8.82/1000)^2*4186*(0.0038*(($G$4+$G$5)/2)^2-0.0624*($G$4+$G$5)/2+1000.7)*($G$4-$G$5))*(8.82/1000)/((-2.7093/1000000)*(($G$4+$G$5)/2)^3+(579.84/1000000)*(($G$4+$G$5)/2)^2-(45937/1000000)*($G$4+$G$5)/2+1.7283))</f>
        <v>6772.5239221479696</v>
      </c>
      <c r="W116" s="178">
        <f t="shared" si="309"/>
        <v>12040.93148592167</v>
      </c>
      <c r="X116" s="179">
        <f t="shared" si="309"/>
        <v>15053.16451213397</v>
      </c>
      <c r="Y116" s="105"/>
      <c r="Z116" s="76"/>
      <c r="AA116" s="76"/>
    </row>
    <row r="117" spans="1:27" ht="21" hidden="1" x14ac:dyDescent="0.35">
      <c r="A117" s="176">
        <v>1500</v>
      </c>
      <c r="B117" s="177">
        <f t="shared" ref="B117:D117" si="310">1000000*(B69/2*4/(3.142*(8.82/1000)^2*4186*(0.0038*(($G$4+$G$5)/2)^2-0.0624*($G$4+$G$5)/2+1000.7)*($G$4-$G$5))*(8.82/1000)/((-2.7093/1000000)*(($G$4+$G$5)/2)^3+(579.84/1000000)*(($G$4+$G$5)/2)^2-(45937/1000000)*($G$4+$G$5)/2+1.7283))</f>
        <v>2856.2209571256058</v>
      </c>
      <c r="C117" s="178">
        <f t="shared" si="310"/>
        <v>5076.3927095131567</v>
      </c>
      <c r="D117" s="179">
        <f t="shared" si="310"/>
        <v>6344.490809525505</v>
      </c>
      <c r="E117" s="170"/>
      <c r="F117" s="176">
        <v>1500</v>
      </c>
      <c r="G117" s="177">
        <f t="shared" ref="G117:I117" si="311">1000000*(G69/2*4/(3.142*(8.82/1000)^2*4186*(0.0038*(($G$4+$G$5)/2)^2-0.0624*($G$4+$G$5)/2+1000.7)*($G$4-$G$5))*(8.82/1000)/((-2.7093/1000000)*(($G$4+$G$5)/2)^3+(579.84/1000000)*(($G$4+$G$5)/2)^2-(45937/1000000)*($G$4+$G$5)/2+1.7283))</f>
        <v>4228.3271031957493</v>
      </c>
      <c r="H117" s="178">
        <f t="shared" si="311"/>
        <v>7512.5811729438201</v>
      </c>
      <c r="I117" s="179">
        <f t="shared" si="311"/>
        <v>9392.7266209116551</v>
      </c>
      <c r="J117" s="159"/>
      <c r="K117" s="176">
        <v>1500</v>
      </c>
      <c r="L117" s="177">
        <f t="shared" ref="L117:N117" si="312">1000000*(L69/2*4/(3.142*(8.82/1000)^2*4186*(0.0038*(($G$4+$G$5)/2)^2-0.0624*($G$4+$G$5)/2+1000.7)*($G$4-$G$5))*(8.82/1000)/((-2.7093/1000000)*(($G$4+$G$5)/2)^3+(579.84/1000000)*(($G$4+$G$5)/2)^2-(45937/1000000)*($G$4+$G$5)/2+1.7283))</f>
        <v>4640.3589779631684</v>
      </c>
      <c r="M117" s="178">
        <f t="shared" si="312"/>
        <v>8248.6381142759092</v>
      </c>
      <c r="N117" s="179">
        <f t="shared" si="312"/>
        <v>10312.797797576764</v>
      </c>
      <c r="O117" s="159"/>
      <c r="P117" s="176">
        <v>1500</v>
      </c>
      <c r="Q117" s="177">
        <f t="shared" ref="Q117:S117" si="313">1000000*(Q69/2*4/(3.142*(8.82/1000)^2*4186*(0.0038*(($G$4+$G$5)/2)^2-0.0624*($G$4+$G$5)/2+1000.7)*($G$4-$G$5))*(8.82/1000)/((-2.7093/1000000)*(($G$4+$G$5)/2)^3+(579.84/1000000)*(($G$4+$G$5)/2)^2-(45937/1000000)*($G$4+$G$5)/2+1.7283))</f>
        <v>5892.4558401204722</v>
      </c>
      <c r="R117" s="178">
        <f t="shared" si="313"/>
        <v>10476.810485590984</v>
      </c>
      <c r="S117" s="179">
        <f t="shared" si="313"/>
        <v>13097.013184354666</v>
      </c>
      <c r="T117" s="159"/>
      <c r="U117" s="176">
        <v>1500</v>
      </c>
      <c r="V117" s="177">
        <f t="shared" ref="V117:X117" si="314">1000000*(V69/2*4/(3.142*(8.82/1000)^2*4186*(0.0038*(($G$4+$G$5)/2)^2-0.0624*($G$4+$G$5)/2+1000.7)*($G$4-$G$5))*(8.82/1000)/((-2.7093/1000000)*(($G$4+$G$5)/2)^3+(579.84/1000000)*(($G$4+$G$5)/2)^2-(45937/1000000)*($G$4+$G$5)/2+1.7283))</f>
        <v>8028.6210937690339</v>
      </c>
      <c r="W117" s="178">
        <f t="shared" si="314"/>
        <v>14277.104476164266</v>
      </c>
      <c r="X117" s="179">
        <f t="shared" si="314"/>
        <v>17845.380517839389</v>
      </c>
      <c r="Y117" s="105"/>
      <c r="Z117" s="105"/>
      <c r="AA117" s="105"/>
    </row>
    <row r="118" spans="1:27" ht="21" hidden="1" x14ac:dyDescent="0.35">
      <c r="A118" s="180">
        <v>1600</v>
      </c>
      <c r="B118" s="181">
        <f t="shared" ref="B118:D118" si="315">1000000*(B70/2*4/(3.142*(8.82/1000)^2*4186*(0.0038*(($G$4+$G$5)/2)^2-0.0624*($G$4+$G$5)/2+1000.7)*($G$4-$G$5))*(8.82/1000)/((-2.7093/1000000)*(($G$4+$G$5)/2)^3+(579.84/1000000)*(($G$4+$G$5)/2)^2-(45937/1000000)*($G$4+$G$5)/2+1.7283))</f>
        <v>2856.2209571256058</v>
      </c>
      <c r="C118" s="182">
        <f t="shared" si="315"/>
        <v>5076.3927095131567</v>
      </c>
      <c r="D118" s="183">
        <f t="shared" si="315"/>
        <v>6344.490809525505</v>
      </c>
      <c r="E118" s="170"/>
      <c r="F118" s="180">
        <v>1600</v>
      </c>
      <c r="G118" s="181">
        <f t="shared" ref="G118:I118" si="316">1000000*(G70/2*4/(3.142*(8.82/1000)^2*4186*(0.0038*(($G$4+$G$5)/2)^2-0.0624*($G$4+$G$5)/2+1000.7)*($G$4-$G$5))*(8.82/1000)/((-2.7093/1000000)*(($G$4+$G$5)/2)^3+(579.84/1000000)*(($G$4+$G$5)/2)^2-(45937/1000000)*($G$4+$G$5)/2+1.7283))</f>
        <v>4228.3271031957493</v>
      </c>
      <c r="H118" s="182">
        <f t="shared" si="316"/>
        <v>7512.5811729438201</v>
      </c>
      <c r="I118" s="183">
        <f t="shared" si="316"/>
        <v>9392.7266209116551</v>
      </c>
      <c r="J118" s="159"/>
      <c r="K118" s="180">
        <v>1600</v>
      </c>
      <c r="L118" s="181">
        <f t="shared" ref="L118:N118" si="317">1000000*(L70/2*4/(3.142*(8.82/1000)^2*4186*(0.0038*(($G$4+$G$5)/2)^2-0.0624*($G$4+$G$5)/2+1000.7)*($G$4-$G$5))*(8.82/1000)/((-2.7093/1000000)*(($G$4+$G$5)/2)^3+(579.84/1000000)*(($G$4+$G$5)/2)^2-(45937/1000000)*($G$4+$G$5)/2+1.7283))</f>
        <v>4640.3589779631684</v>
      </c>
      <c r="M118" s="182">
        <f t="shared" si="317"/>
        <v>8248.6381142759092</v>
      </c>
      <c r="N118" s="183">
        <f t="shared" si="317"/>
        <v>10312.797797576764</v>
      </c>
      <c r="O118" s="159"/>
      <c r="P118" s="180">
        <v>1600</v>
      </c>
      <c r="Q118" s="181">
        <f t="shared" ref="Q118:S118" si="318">1000000*(Q70/2*4/(3.142*(8.82/1000)^2*4186*(0.0038*(($G$4+$G$5)/2)^2-0.0624*($G$4+$G$5)/2+1000.7)*($G$4-$G$5))*(8.82/1000)/((-2.7093/1000000)*(($G$4+$G$5)/2)^3+(579.84/1000000)*(($G$4+$G$5)/2)^2-(45937/1000000)*($G$4+$G$5)/2+1.7283))</f>
        <v>5892.4558401204722</v>
      </c>
      <c r="R118" s="182">
        <f t="shared" si="318"/>
        <v>10476.810485590984</v>
      </c>
      <c r="S118" s="183">
        <f t="shared" si="318"/>
        <v>13097.013184354666</v>
      </c>
      <c r="T118" s="159"/>
      <c r="U118" s="180">
        <v>1600</v>
      </c>
      <c r="V118" s="181">
        <f t="shared" ref="V118:X118" si="319">1000000*(V70/2*4/(3.142*(8.82/1000)^2*4186*(0.0038*(($G$4+$G$5)/2)^2-0.0624*($G$4+$G$5)/2+1000.7)*($G$4-$G$5))*(8.82/1000)/((-2.7093/1000000)*(($G$4+$G$5)/2)^3+(579.84/1000000)*(($G$4+$G$5)/2)^2-(45937/1000000)*($G$4+$G$5)/2+1.7283))</f>
        <v>8028.6210937690339</v>
      </c>
      <c r="W118" s="182">
        <f t="shared" si="319"/>
        <v>14277.104476164266</v>
      </c>
      <c r="X118" s="183">
        <f t="shared" si="319"/>
        <v>17845.380517839389</v>
      </c>
      <c r="Y118" s="105"/>
      <c r="Z118" s="105"/>
      <c r="AA118" s="105"/>
    </row>
    <row r="119" spans="1:27" ht="21" hidden="1" x14ac:dyDescent="0.35">
      <c r="A119" s="162">
        <v>1800</v>
      </c>
      <c r="B119" s="173">
        <f t="shared" ref="B119:D119" si="320">1000000*(B71/2*4/(3.142*(8.82/1000)^2*4186*(0.0038*(($G$4+$G$5)/2)^2-0.0624*($G$4+$G$5)/2+1000.7)*($G$4-$G$5))*(8.82/1000)/((-2.7093/1000000)*(($G$4+$G$5)/2)^3+(579.84/1000000)*(($G$4+$G$5)/2)^2-(45937/1000000)*($G$4+$G$5)/2+1.7283))</f>
        <v>3500.2707807911829</v>
      </c>
      <c r="C119" s="174">
        <f t="shared" si="320"/>
        <v>6220.4812161489026</v>
      </c>
      <c r="D119" s="175">
        <f t="shared" si="320"/>
        <v>7776.6015975520677</v>
      </c>
      <c r="E119" s="170"/>
      <c r="F119" s="162">
        <v>1800</v>
      </c>
      <c r="G119" s="173">
        <f t="shared" ref="G119:I119" si="321">1000000*(G71/2*4/(3.142*(8.82/1000)^2*4186*(0.0038*(($G$4+$G$5)/2)^2-0.0624*($G$4+$G$5)/2+1000.7)*($G$4-$G$5))*(8.82/1000)/((-2.7093/1000000)*(($G$4+$G$5)/2)^3+(579.84/1000000)*(($G$4+$G$5)/2)^2-(45937/1000000)*($G$4+$G$5)/2+1.7283))</f>
        <v>5184.4010650347118</v>
      </c>
      <c r="H119" s="174">
        <f t="shared" si="321"/>
        <v>9212.7126950423954</v>
      </c>
      <c r="I119" s="175">
        <f t="shared" si="321"/>
        <v>11516.890946168933</v>
      </c>
      <c r="J119" s="159"/>
      <c r="K119" s="162">
        <v>1800</v>
      </c>
      <c r="L119" s="173">
        <f t="shared" ref="L119:N119" si="322">1000000*(L71/2*4/(3.142*(8.82/1000)^2*4186*(0.0038*(($G$4+$G$5)/2)^2-0.0624*($G$4+$G$5)/2+1000.7)*($G$4-$G$5))*(8.82/1000)/((-2.7093/1000000)*(($G$4+$G$5)/2)^3+(579.84/1000000)*(($G$4+$G$5)/2)^2-(45937/1000000)*($G$4+$G$5)/2+1.7283))</f>
        <v>5688.4400574686433</v>
      </c>
      <c r="M119" s="174">
        <f t="shared" si="322"/>
        <v>10112.7823243887</v>
      </c>
      <c r="N119" s="175">
        <f t="shared" si="322"/>
        <v>12640.977905485875</v>
      </c>
      <c r="O119" s="159"/>
      <c r="P119" s="162">
        <v>1800</v>
      </c>
      <c r="Q119" s="173">
        <f t="shared" ref="Q119:S119" si="323">1000000*(Q71/2*4/(3.142*(8.82/1000)^2*4186*(0.0038*(($G$4+$G$5)/2)^2-0.0624*($G$4+$G$5)/2+1000.7)*($G$4-$G$5))*(8.82/1000)/((-2.7093/1000000)*(($G$4+$G$5)/2)^3+(579.84/1000000)*(($G$4+$G$5)/2)^2-(45937/1000000)*($G$4+$G$5)/2+1.7283))</f>
        <v>7224.5588915530025</v>
      </c>
      <c r="R119" s="174">
        <f t="shared" si="323"/>
        <v>12844.993688137702</v>
      </c>
      <c r="S119" s="175">
        <f t="shared" si="323"/>
        <v>16057.242187538068</v>
      </c>
      <c r="T119" s="159"/>
      <c r="U119" s="162">
        <v>1800</v>
      </c>
      <c r="V119" s="173">
        <f t="shared" ref="V119:X119" si="324">1000000*(V71/2*4/(3.142*(8.82/1000)^2*4186*(0.0038*(($G$4+$G$5)/2)^2-0.0624*($G$4+$G$5)/2+1000.7)*($G$4-$G$5))*(8.82/1000)/((-2.7093/1000000)*(($G$4+$G$5)/2)^3+(579.84/1000000)*(($G$4+$G$5)/2)^2-(45937/1000000)*($G$4+$G$5)/2+1.7283))</f>
        <v>9844.7615903166879</v>
      </c>
      <c r="W119" s="174">
        <f t="shared" si="324"/>
        <v>17501.353903955918</v>
      </c>
      <c r="X119" s="175">
        <f t="shared" si="324"/>
        <v>21877.692457310834</v>
      </c>
      <c r="Y119" s="105"/>
      <c r="Z119" s="105"/>
      <c r="AA119" s="105"/>
    </row>
    <row r="120" spans="1:27" ht="21" hidden="1" x14ac:dyDescent="0.35">
      <c r="A120" s="176">
        <v>2000</v>
      </c>
      <c r="B120" s="177">
        <f t="shared" ref="B120:D120" si="325">1000000*(B72/2*4/(3.142*(8.82/1000)^2*4186*(0.0038*(($G$4+$G$5)/2)^2-0.0624*($G$4+$G$5)/2+1000.7)*($G$4-$G$5))*(8.82/1000)/((-2.7093/1000000)*(($G$4+$G$5)/2)^3+(579.84/1000000)*(($G$4+$G$5)/2)^2-(45937/1000000)*($G$4+$G$5)/2+1.7283))</f>
        <v>3948.3054407324548</v>
      </c>
      <c r="C120" s="178">
        <f t="shared" si="325"/>
        <v>7016.5427994374131</v>
      </c>
      <c r="D120" s="179">
        <f t="shared" si="325"/>
        <v>8772.6786540286466</v>
      </c>
      <c r="E120" s="170"/>
      <c r="F120" s="176">
        <v>2000</v>
      </c>
      <c r="G120" s="177">
        <f t="shared" ref="G120:I120" si="326">1000000*(G72/2*4/(3.142*(8.82/1000)^2*4186*(0.0038*(($G$4+$G$5)/2)^2-0.0624*($G$4+$G$5)/2+1000.7)*($G$4-$G$5))*(8.82/1000)/((-2.7093/1000000)*(($G$4+$G$5)/2)^3+(579.84/1000000)*(($G$4+$G$5)/2)^2-(45937/1000000)*($G$4+$G$5)/2+1.7283))</f>
        <v>5844.4521265553358</v>
      </c>
      <c r="H120" s="178">
        <f t="shared" si="326"/>
        <v>10392.803986851994</v>
      </c>
      <c r="I120" s="179">
        <f t="shared" si="326"/>
        <v>12989.004828833109</v>
      </c>
      <c r="J120" s="159"/>
      <c r="K120" s="176">
        <v>2000</v>
      </c>
      <c r="L120" s="177">
        <f t="shared" ref="L120:N120" si="327">1000000*(L72/2*4/(3.142*(8.82/1000)^2*4186*(0.0038*(($G$4+$G$5)/2)^2-0.0624*($G$4+$G$5)/2+1000.7)*($G$4-$G$5))*(8.82/1000)/((-2.7093/1000000)*(($G$4+$G$5)/2)^3+(579.84/1000000)*(($G$4+$G$5)/2)^2-(45937/1000000)*($G$4+$G$5)/2+1.7283))</f>
        <v>6416.4963798732097</v>
      </c>
      <c r="M120" s="178">
        <f t="shared" si="327"/>
        <v>11404.882281183616</v>
      </c>
      <c r="N120" s="179">
        <f t="shared" si="327"/>
        <v>14257.102928845459</v>
      </c>
      <c r="O120" s="159"/>
      <c r="P120" s="176">
        <v>2000</v>
      </c>
      <c r="Q120" s="177">
        <f t="shared" ref="Q120:S120" si="328">1000000*(Q72/2*4/(3.142*(8.82/1000)^2*4186*(0.0038*(($G$4+$G$5)/2)^2-0.0624*($G$4+$G$5)/2+1000.7)*($G$4-$G$5))*(8.82/1000)/((-2.7093/1000000)*(($G$4+$G$5)/2)^3+(579.84/1000000)*(($G$4+$G$5)/2)^2-(45937/1000000)*($G$4+$G$5)/2+1.7283))</f>
        <v>8148.6303776818741</v>
      </c>
      <c r="R120" s="178">
        <f t="shared" si="328"/>
        <v>14485.120568279857</v>
      </c>
      <c r="S120" s="179">
        <f t="shared" si="328"/>
        <v>18105.400632983881</v>
      </c>
      <c r="T120" s="159"/>
      <c r="U120" s="176">
        <v>2000</v>
      </c>
      <c r="V120" s="177">
        <f t="shared" ref="V120:X120" si="329">1000000*(V72/2*4/(3.142*(8.82/1000)^2*4186*(0.0038*(($G$4+$G$5)/2)^2-0.0624*($G$4+$G$5)/2+1000.7)*($G$4-$G$5))*(8.82/1000)/((-2.7093/1000000)*(($G$4+$G$5)/2)^3+(579.84/1000000)*(($G$4+$G$5)/2)^2-(45937/1000000)*($G$4+$G$5)/2+1.7283))</f>
        <v>11100.85876193775</v>
      </c>
      <c r="W120" s="178">
        <f t="shared" si="329"/>
        <v>19737.526894198512</v>
      </c>
      <c r="X120" s="179">
        <f t="shared" si="329"/>
        <v>24669.908463016262</v>
      </c>
      <c r="Y120" s="105"/>
      <c r="Z120" s="105"/>
      <c r="AA120" s="105"/>
    </row>
    <row r="121" spans="1:27" ht="21" hidden="1" x14ac:dyDescent="0.35">
      <c r="A121" s="176">
        <v>2200</v>
      </c>
      <c r="B121" s="177">
        <f t="shared" ref="B121:D121" si="330">1000000*(B73/2*4/(3.142*(8.82/1000)^2*4186*(0.0038*(($G$4+$G$5)/2)^2-0.0624*($G$4+$G$5)/2+1000.7)*($G$4-$G$5))*(8.82/1000)/((-2.7093/1000000)*(($G$4+$G$5)/2)^3+(579.84/1000000)*(($G$4+$G$5)/2)^2-(45937/1000000)*($G$4+$G$5)/2+1.7283))</f>
        <v>4344.3360776448289</v>
      </c>
      <c r="C121" s="178">
        <f t="shared" si="330"/>
        <v>7720.5972650594113</v>
      </c>
      <c r="D121" s="179">
        <f t="shared" si="330"/>
        <v>9652.7467360561441</v>
      </c>
      <c r="E121" s="170"/>
      <c r="F121" s="176">
        <v>2200</v>
      </c>
      <c r="G121" s="177">
        <f t="shared" ref="G121:I121" si="331">1000000*(G73/2*4/(3.142*(8.82/1000)^2*4186*(0.0038*(($G$4+$G$5)/2)^2-0.0624*($G$4+$G$5)/2+1000.7)*($G$4-$G$5))*(8.82/1000)/((-2.7093/1000000)*(($G$4+$G$5)/2)^3+(579.84/1000000)*(($G$4+$G$5)/2)^2-(45937/1000000)*($G$4+$G$5)/2+1.7283))</f>
        <v>6432.4976177282542</v>
      </c>
      <c r="H121" s="178">
        <f t="shared" si="331"/>
        <v>11436.884756893705</v>
      </c>
      <c r="I121" s="179">
        <f t="shared" si="331"/>
        <v>14297.106023483071</v>
      </c>
      <c r="J121" s="159"/>
      <c r="K121" s="176">
        <v>2200</v>
      </c>
      <c r="L121" s="177">
        <f t="shared" ref="L121:N121" si="332">1000000*(L73/2*4/(3.142*(8.82/1000)^2*4186*(0.0038*(($G$4+$G$5)/2)^2-0.0624*($G$4+$G$5)/2+1000.7)*($G$4-$G$5))*(8.82/1000)/((-2.7093/1000000)*(($G$4+$G$5)/2)^3+(579.84/1000000)*(($G$4+$G$5)/2)^2-(45937/1000000)*($G$4+$G$5)/2+1.7283))</f>
        <v>7060.5462035387873</v>
      </c>
      <c r="M121" s="178">
        <f t="shared" si="332"/>
        <v>12552.971097283125</v>
      </c>
      <c r="N121" s="179">
        <f t="shared" si="332"/>
        <v>15689.213716872024</v>
      </c>
      <c r="O121" s="159"/>
      <c r="P121" s="176">
        <v>2200</v>
      </c>
      <c r="Q121" s="177">
        <f t="shared" ref="Q121:S121" si="333">1000000*(Q73/2*4/(3.142*(8.82/1000)^2*4186*(0.0038*(($G$4+$G$5)/2)^2-0.0624*($G$4+$G$5)/2+1000.7)*($G$4-$G$5))*(8.82/1000)/((-2.7093/1000000)*(($G$4+$G$5)/2)^3+(579.84/1000000)*(($G$4+$G$5)/2)^2-(45937/1000000)*($G$4+$G$5)/2+1.7283))</f>
        <v>8968.6938177529519</v>
      </c>
      <c r="R121" s="178">
        <f t="shared" si="333"/>
        <v>15945.233522552751</v>
      </c>
      <c r="S121" s="179">
        <f t="shared" si="333"/>
        <v>19929.541748459058</v>
      </c>
      <c r="T121" s="159"/>
      <c r="U121" s="176">
        <v>2200</v>
      </c>
      <c r="V121" s="177">
        <f t="shared" ref="V121:X121" si="334">1000000*(V73/2*4/(3.142*(8.82/1000)^2*4186*(0.0038*(($G$4+$G$5)/2)^2-0.0624*($G$4+$G$5)/2+1000.7)*($G$4-$G$5))*(8.82/1000)/((-2.7093/1000000)*(($G$4+$G$5)/2)^3+(579.84/1000000)*(($G$4+$G$5)/2)^2-(45937/1000000)*($G$4+$G$5)/2+1.7283))</f>
        <v>12220.94541179093</v>
      </c>
      <c r="W121" s="178">
        <f t="shared" si="334"/>
        <v>21721.680388224144</v>
      </c>
      <c r="X121" s="179">
        <f t="shared" si="334"/>
        <v>27154.100640012057</v>
      </c>
      <c r="Y121" s="105"/>
      <c r="Z121" s="105"/>
      <c r="AA121" s="105"/>
    </row>
    <row r="122" spans="1:27" ht="21" hidden="1" x14ac:dyDescent="0.35">
      <c r="A122" s="180">
        <v>2400</v>
      </c>
      <c r="B122" s="181">
        <f t="shared" ref="B122:D122" si="335">1000000*(B74/2*4/(3.142*(8.82/1000)^2*4186*(0.0038*(($G$4+$G$5)/2)^2-0.0624*($G$4+$G$5)/2+1000.7)*($G$4-$G$5))*(8.82/1000)/((-2.7093/1000000)*(($G$4+$G$5)/2)^3+(579.84/1000000)*(($G$4+$G$5)/2)^2-(45937/1000000)*($G$4+$G$5)/2+1.7283))</f>
        <v>4788.370428122339</v>
      </c>
      <c r="C122" s="182">
        <f t="shared" si="335"/>
        <v>8516.6588483479172</v>
      </c>
      <c r="D122" s="183">
        <f t="shared" si="335"/>
        <v>10644.82348306896</v>
      </c>
      <c r="E122" s="170"/>
      <c r="F122" s="180">
        <v>2400</v>
      </c>
      <c r="G122" s="181">
        <f t="shared" ref="G122:I122" si="336">1000000*(G74/2*4/(3.142*(8.82/1000)^2*4186*(0.0038*(($G$4+$G$5)/2)^2-0.0624*($G$4+$G$5)/2+1000.7)*($G$4-$G$5))*(8.82/1000)/((-2.7093/1000000)*(($G$4+$G$5)/2)^3+(579.84/1000000)*(($G$4+$G$5)/2)^2-(45937/1000000)*($G$4+$G$5)/2+1.7283))</f>
        <v>7092.5486792488782</v>
      </c>
      <c r="H122" s="182">
        <f t="shared" si="336"/>
        <v>12612.975739239542</v>
      </c>
      <c r="I122" s="183">
        <f t="shared" si="336"/>
        <v>15765.219596683488</v>
      </c>
      <c r="J122" s="159"/>
      <c r="K122" s="180">
        <v>2400</v>
      </c>
      <c r="L122" s="181">
        <f t="shared" ref="L122:N122" si="337">1000000*(L74/2*4/(3.142*(8.82/1000)^2*4186*(0.0038*(($G$4+$G$5)/2)^2-0.0624*($G$4+$G$5)/2+1000.7)*($G$4-$G$5))*(8.82/1000)/((-2.7093/1000000)*(($G$4+$G$5)/2)^3+(579.84/1000000)*(($G$4+$G$5)/2)^2-(45937/1000000)*($G$4+$G$5)/2+1.7283))</f>
        <v>7788.6025259433536</v>
      </c>
      <c r="M122" s="182">
        <f t="shared" si="337"/>
        <v>13845.07105407804</v>
      </c>
      <c r="N122" s="183">
        <f t="shared" si="337"/>
        <v>17305.338740231611</v>
      </c>
      <c r="O122" s="159"/>
      <c r="P122" s="180">
        <v>2400</v>
      </c>
      <c r="Q122" s="181">
        <f t="shared" ref="Q122:S122" si="338">1000000*(Q74/2*4/(3.142*(8.82/1000)^2*4186*(0.0038*(($G$4+$G$5)/2)^2-0.0624*($G$4+$G$5)/2+1000.7)*($G$4-$G$5))*(8.82/1000)/((-2.7093/1000000)*(($G$4+$G$5)/2)^3+(579.84/1000000)*(($G$4+$G$5)/2)^2-(45937/1000000)*($G$4+$G$5)/2+1.7283))</f>
        <v>9888.764994418063</v>
      </c>
      <c r="R122" s="182">
        <f t="shared" si="338"/>
        <v>17581.360093231146</v>
      </c>
      <c r="S122" s="183">
        <f t="shared" si="338"/>
        <v>21977.700193904871</v>
      </c>
      <c r="T122" s="159"/>
      <c r="U122" s="180">
        <v>2400</v>
      </c>
      <c r="V122" s="181">
        <f t="shared" ref="V122:X122" si="339">1000000*(V74/2*4/(3.142*(8.82/1000)^2*4186*(0.0038*(($G$4+$G$5)/2)^2-0.0624*($G$4+$G$5)/2+1000.7)*($G$4-$G$5))*(8.82/1000)/((-2.7093/1000000)*(($G$4+$G$5)/2)^3+(579.84/1000000)*(($G$4+$G$5)/2)^2-(45937/1000000)*($G$4+$G$5)/2+1.7283))</f>
        <v>13477.042583411996</v>
      </c>
      <c r="W122" s="182">
        <f t="shared" si="339"/>
        <v>23957.853378466738</v>
      </c>
      <c r="X122" s="183">
        <f t="shared" si="339"/>
        <v>29946.316645717488</v>
      </c>
      <c r="Y122" s="105"/>
      <c r="Z122" s="105"/>
      <c r="AA122" s="105"/>
    </row>
    <row r="123" spans="1:27" ht="21" hidden="1" x14ac:dyDescent="0.35">
      <c r="A123" s="162">
        <v>2500</v>
      </c>
      <c r="B123" s="173">
        <f t="shared" ref="B123:D123" si="340">1000000*(B75/2*4/(3.142*(8.82/1000)^2*4186*(0.0038*(($G$4+$G$5)/2)^2-0.0624*($G$4+$G$5)/2+1000.7)*($G$4-$G$5))*(8.82/1000)/((-2.7093/1000000)*(($G$4+$G$5)/2)^3+(579.84/1000000)*(($G$4+$G$5)/2)^2-(45937/1000000)*($G$4+$G$5)/2+1.7283))</f>
        <v>5188.4013744984732</v>
      </c>
      <c r="C123" s="174">
        <f t="shared" si="340"/>
        <v>9224.7136234336795</v>
      </c>
      <c r="D123" s="175">
        <f t="shared" si="340"/>
        <v>11528.891874560217</v>
      </c>
      <c r="E123" s="170"/>
      <c r="F123" s="162">
        <v>2500</v>
      </c>
      <c r="G123" s="173">
        <f t="shared" ref="G123:I123" si="341">1000000*(G75/2*4/(3.142*(8.82/1000)^2*4186*(0.0038*(($G$4+$G$5)/2)^2-0.0624*($G$4+$G$5)/2+1000.7)*($G$4-$G$5))*(8.82/1000)/((-2.7093/1000000)*(($G$4+$G$5)/2)^3+(579.84/1000000)*(($G$4+$G$5)/2)^2-(45937/1000000)*($G$4+$G$5)/2+1.7283))</f>
        <v>7684.594479885558</v>
      </c>
      <c r="H123" s="174">
        <f t="shared" si="341"/>
        <v>13657.056509281258</v>
      </c>
      <c r="I123" s="175">
        <f t="shared" si="341"/>
        <v>17073.320791333452</v>
      </c>
      <c r="J123" s="159"/>
      <c r="K123" s="162">
        <v>2500</v>
      </c>
      <c r="L123" s="173">
        <f t="shared" ref="L123:N123" si="342">1000000*(L75/2*4/(3.142*(8.82/1000)^2*4186*(0.0038*(($G$4+$G$5)/2)^2-0.0624*($G$4+$G$5)/2+1000.7)*($G$4-$G$5))*(8.82/1000)/((-2.7093/1000000)*(($G$4+$G$5)/2)^3+(579.84/1000000)*(($G$4+$G$5)/2)^2-(45937/1000000)*($G$4+$G$5)/2+1.7283))</f>
        <v>8432.6523496089303</v>
      </c>
      <c r="M123" s="174">
        <f t="shared" si="342"/>
        <v>14989.159560713788</v>
      </c>
      <c r="N123" s="175">
        <f t="shared" si="342"/>
        <v>18737.449528258177</v>
      </c>
      <c r="O123" s="159"/>
      <c r="P123" s="162">
        <v>2500</v>
      </c>
      <c r="Q123" s="173">
        <f t="shared" ref="Q123:S123" si="343">1000000*(Q75/2*4/(3.142*(8.82/1000)^2*4186*(0.0038*(($G$4+$G$5)/2)^2-0.0624*($G$4+$G$5)/2+1000.7)*($G$4-$G$5))*(8.82/1000)/((-2.7093/1000000)*(($G$4+$G$5)/2)^3+(579.84/1000000)*(($G$4+$G$5)/2)^2-(45937/1000000)*($G$4+$G$5)/2+1.7283))</f>
        <v>10712.828743952901</v>
      </c>
      <c r="R123" s="174">
        <f t="shared" si="343"/>
        <v>19041.473047504034</v>
      </c>
      <c r="S123" s="175">
        <f t="shared" si="343"/>
        <v>23801.841309380052</v>
      </c>
      <c r="T123" s="159"/>
      <c r="U123" s="162">
        <v>2500</v>
      </c>
      <c r="V123" s="173">
        <f t="shared" ref="V123:X123" si="344">1000000*(V75/2*4/(3.142*(8.82/1000)^2*4186*(0.0038*(($G$4+$G$5)/2)^2-0.0624*($G$4+$G$5)/2+1000.7)*($G$4-$G$5))*(8.82/1000)/((-2.7093/1000000)*(($G$4+$G$5)/2)^3+(579.84/1000000)*(($G$4+$G$5)/2)^2-(45937/1000000)*($G$4+$G$5)/2+1.7283))</f>
        <v>14593.128923801414</v>
      </c>
      <c r="W123" s="174">
        <f t="shared" si="344"/>
        <v>25946.007181956131</v>
      </c>
      <c r="X123" s="175">
        <f t="shared" si="344"/>
        <v>32430.508822713284</v>
      </c>
      <c r="Y123" s="105"/>
      <c r="Z123" s="105"/>
      <c r="AA123" s="105"/>
    </row>
    <row r="124" spans="1:27" ht="21" hidden="1" x14ac:dyDescent="0.35">
      <c r="A124" s="176">
        <v>2600</v>
      </c>
      <c r="B124" s="177">
        <f t="shared" ref="B124:D124" si="345">1000000*(B76/2*4/(3.142*(8.82/1000)^2*4186*(0.0038*(($G$4+$G$5)/2)^2-0.0624*($G$4+$G$5)/2+1000.7)*($G$4-$G$5))*(8.82/1000)/((-2.7093/1000000)*(($G$4+$G$5)/2)^3+(579.84/1000000)*(($G$4+$G$5)/2)^2-(45937/1000000)*($G$4+$G$5)/2+1.7283))</f>
        <v>5636.4360344397455</v>
      </c>
      <c r="C124" s="178">
        <f t="shared" si="345"/>
        <v>10016.774897258427</v>
      </c>
      <c r="D124" s="179">
        <f t="shared" si="345"/>
        <v>12520.968621573031</v>
      </c>
      <c r="E124" s="170"/>
      <c r="F124" s="176">
        <v>2600</v>
      </c>
      <c r="G124" s="177">
        <f t="shared" ref="G124:I124" si="346">1000000*(G76/2*4/(3.142*(8.82/1000)^2*4186*(0.0038*(($G$4+$G$5)/2)^2-0.0624*($G$4+$G$5)/2+1000.7)*($G$4-$G$5))*(8.82/1000)/((-2.7093/1000000)*(($G$4+$G$5)/2)^3+(579.84/1000000)*(($G$4+$G$5)/2)^2-(45937/1000000)*($G$4+$G$5)/2+1.7283))</f>
        <v>8344.645541406182</v>
      </c>
      <c r="H124" s="178">
        <f t="shared" si="346"/>
        <v>14833.147491627094</v>
      </c>
      <c r="I124" s="179">
        <f t="shared" si="346"/>
        <v>18541.434364533867</v>
      </c>
      <c r="J124" s="159"/>
      <c r="K124" s="176">
        <v>2600</v>
      </c>
      <c r="L124" s="177">
        <f t="shared" ref="L124:N124" si="347">1000000*(L76/2*4/(3.142*(8.82/1000)^2*4186*(0.0038*(($G$4+$G$5)/2)^2-0.0624*($G$4+$G$5)/2+1000.7)*($G$4-$G$5))*(8.82/1000)/((-2.7093/1000000)*(($G$4+$G$5)/2)^3+(579.84/1000000)*(($G$4+$G$5)/2)^2-(45937/1000000)*($G$4+$G$5)/2+1.7283))</f>
        <v>9160.7086720134976</v>
      </c>
      <c r="M124" s="178">
        <f t="shared" si="347"/>
        <v>16281.259517508704</v>
      </c>
      <c r="N124" s="179">
        <f t="shared" si="347"/>
        <v>20353.574551617759</v>
      </c>
      <c r="O124" s="159"/>
      <c r="P124" s="176">
        <v>2600</v>
      </c>
      <c r="Q124" s="177">
        <f t="shared" ref="Q124:S124" si="348">1000000*(Q76/2*4/(3.142*(8.82/1000)^2*4186*(0.0038*(($G$4+$G$5)/2)^2-0.0624*($G$4+$G$5)/2+1000.7)*($G$4-$G$5))*(8.82/1000)/((-2.7093/1000000)*(($G$4+$G$5)/2)^3+(579.84/1000000)*(($G$4+$G$5)/2)^2-(45937/1000000)*($G$4+$G$5)/2+1.7283))</f>
        <v>11632.899920618012</v>
      </c>
      <c r="R124" s="178">
        <f t="shared" si="348"/>
        <v>20681.599927646192</v>
      </c>
      <c r="S124" s="179">
        <f t="shared" si="348"/>
        <v>25849.999754825858</v>
      </c>
      <c r="T124" s="159"/>
      <c r="U124" s="176">
        <v>2600</v>
      </c>
      <c r="V124" s="177">
        <f t="shared" ref="V124:X124" si="349">1000000*(V76/2*4/(3.142*(8.82/1000)^2*4186*(0.0038*(($G$4+$G$5)/2)^2-0.0624*($G$4+$G$5)/2+1000.7)*($G$4-$G$5))*(8.82/1000)/((-2.7093/1000000)*(($G$4+$G$5)/2)^3+(579.84/1000000)*(($G$4+$G$5)/2)^2-(45937/1000000)*($G$4+$G$5)/2+1.7283))</f>
        <v>15849.226095422477</v>
      </c>
      <c r="W124" s="178">
        <f t="shared" si="349"/>
        <v>28178.17986273496</v>
      </c>
      <c r="X124" s="179">
        <f t="shared" si="349"/>
        <v>35222.724828418708</v>
      </c>
      <c r="Y124" s="105"/>
      <c r="Z124" s="105"/>
      <c r="AA124" s="105"/>
    </row>
    <row r="125" spans="1:27" ht="21" hidden="1" x14ac:dyDescent="0.35">
      <c r="A125" s="176">
        <v>2800</v>
      </c>
      <c r="B125" s="177">
        <f t="shared" ref="B125:D125" si="350">1000000*(B77/2*4/(3.142*(8.82/1000)^2*4186*(0.0038*(($G$4+$G$5)/2)^2-0.0624*($G$4+$G$5)/2+1000.7)*($G$4-$G$5))*(8.82/1000)/((-2.7093/1000000)*(($G$4+$G$5)/2)^3+(579.84/1000000)*(($G$4+$G$5)/2)^2-(45937/1000000)*($G$4+$G$5)/2+1.7283))</f>
        <v>6256.4840013227549</v>
      </c>
      <c r="C125" s="178">
        <f t="shared" si="350"/>
        <v>11120.860309256557</v>
      </c>
      <c r="D125" s="179">
        <f t="shared" si="350"/>
        <v>13901.075386570697</v>
      </c>
      <c r="E125" s="170"/>
      <c r="F125" s="176">
        <v>2800</v>
      </c>
      <c r="G125" s="177">
        <f t="shared" ref="G125:I125" si="351">1000000*(G77/2*4/(3.142*(8.82/1000)^2*4186*(0.0038*(($G$4+$G$5)/2)^2-0.0624*($G$4+$G$5)/2+1000.7)*($G$4-$G$5))*(8.82/1000)/((-2.7093/1000000)*(($G$4+$G$5)/2)^3+(579.84/1000000)*(($G$4+$G$5)/2)^2-(45937/1000000)*($G$4+$G$5)/2+1.7283))</f>
        <v>9264.7167180712931</v>
      </c>
      <c r="H125" s="178">
        <f t="shared" si="351"/>
        <v>16469.274062305485</v>
      </c>
      <c r="I125" s="179">
        <f t="shared" si="351"/>
        <v>20585.592500515915</v>
      </c>
      <c r="J125" s="159"/>
      <c r="K125" s="176">
        <v>2800</v>
      </c>
      <c r="L125" s="177">
        <f t="shared" ref="L125:N125" si="352">1000000*(L77/2*4/(3.142*(8.82/1000)^2*4186*(0.0038*(($G$4+$G$5)/2)^2-0.0624*($G$4+$G$5)/2+1000.7)*($G$4-$G$5))*(8.82/1000)/((-2.7093/1000000)*(($G$4+$G$5)/2)^3+(579.84/1000000)*(($G$4+$G$5)/2)^2-(45937/1000000)*($G$4+$G$5)/2+1.7283))</f>
        <v>10168.786656881357</v>
      </c>
      <c r="M125" s="178">
        <f t="shared" si="352"/>
        <v>18073.39815727379</v>
      </c>
      <c r="N125" s="179">
        <f t="shared" si="352"/>
        <v>22593.747851324119</v>
      </c>
      <c r="O125" s="159"/>
      <c r="P125" s="176">
        <v>2800</v>
      </c>
      <c r="Q125" s="177">
        <f t="shared" ref="Q125:S125" si="353">1000000*(Q77/2*4/(3.142*(8.82/1000)^2*4186*(0.0038*(($G$4+$G$5)/2)^2-0.0624*($G$4+$G$5)/2+1000.7)*($G$4-$G$5))*(8.82/1000)/((-2.7093/1000000)*(($G$4+$G$5)/2)^3+(579.84/1000000)*(($G$4+$G$5)/2)^2-(45937/1000000)*($G$4+$G$5)/2+1.7283))</f>
        <v>12912.998949021647</v>
      </c>
      <c r="R125" s="178">
        <f t="shared" si="353"/>
        <v>22957.776012526403</v>
      </c>
      <c r="S125" s="179">
        <f t="shared" si="353"/>
        <v>28698.220093023941</v>
      </c>
      <c r="T125" s="159"/>
      <c r="U125" s="176">
        <v>2800</v>
      </c>
      <c r="V125" s="177">
        <f t="shared" ref="V125:X125" si="354">1000000*(V77/2*4/(3.142*(8.82/1000)^2*4186*(0.0038*(($G$4+$G$5)/2)^2-0.0624*($G$4+$G$5)/2+1000.7)*($G$4-$G$5))*(8.82/1000)/((-2.7093/1000000)*(($G$4+$G$5)/2)^3+(579.84/1000000)*(($G$4+$G$5)/2)^2-(45937/1000000)*($G$4+$G$5)/2+1.7283))</f>
        <v>17597.361331086187</v>
      </c>
      <c r="W125" s="178">
        <f t="shared" si="354"/>
        <v>31282.420006613778</v>
      </c>
      <c r="X125" s="179">
        <f t="shared" si="354"/>
        <v>39103.025008267221</v>
      </c>
      <c r="Y125" s="105"/>
      <c r="Z125" s="105"/>
      <c r="AA125" s="105"/>
    </row>
    <row r="126" spans="1:27" ht="21" hidden="1" x14ac:dyDescent="0.35">
      <c r="A126" s="180">
        <v>3000</v>
      </c>
      <c r="B126" s="181">
        <f t="shared" ref="B126:D126" si="355">1000000*(B78/2*4/(3.142*(8.82/1000)^2*4186*(0.0038*(($G$4+$G$5)/2)^2-0.0624*($G$4+$G$5)/2+1000.7)*($G$4-$G$5))*(8.82/1000)/((-2.7093/1000000)*(($G$4+$G$5)/2)^3+(579.84/1000000)*(($G$4+$G$5)/2)^2-(45937/1000000)*($G$4+$G$5)/2+1.7283))</f>
        <v>6256.4840013227549</v>
      </c>
      <c r="C126" s="182">
        <f t="shared" si="355"/>
        <v>11120.860309256557</v>
      </c>
      <c r="D126" s="183">
        <f t="shared" si="355"/>
        <v>13901.075386570697</v>
      </c>
      <c r="E126" s="170"/>
      <c r="F126" s="180">
        <v>3000</v>
      </c>
      <c r="G126" s="181">
        <f t="shared" ref="G126:I126" si="356">1000000*(G78/2*4/(3.142*(8.82/1000)^2*4186*(0.0038*(($G$4+$G$5)/2)^2-0.0624*($G$4+$G$5)/2+1000.7)*($G$4-$G$5))*(8.82/1000)/((-2.7093/1000000)*(($G$4+$G$5)/2)^3+(579.84/1000000)*(($G$4+$G$5)/2)^2-(45937/1000000)*($G$4+$G$5)/2+1.7283))</f>
        <v>9264.7167180712931</v>
      </c>
      <c r="H126" s="182">
        <f t="shared" si="356"/>
        <v>16469.274062305485</v>
      </c>
      <c r="I126" s="183">
        <f t="shared" si="356"/>
        <v>20585.592500515915</v>
      </c>
      <c r="J126" s="159"/>
      <c r="K126" s="180">
        <v>3000</v>
      </c>
      <c r="L126" s="181">
        <f t="shared" ref="L126:N126" si="357">1000000*(L78/2*4/(3.142*(8.82/1000)^2*4186*(0.0038*(($G$4+$G$5)/2)^2-0.0624*($G$4+$G$5)/2+1000.7)*($G$4-$G$5))*(8.82/1000)/((-2.7093/1000000)*(($G$4+$G$5)/2)^3+(579.84/1000000)*(($G$4+$G$5)/2)^2-(45937/1000000)*($G$4+$G$5)/2+1.7283))</f>
        <v>10168.786656881357</v>
      </c>
      <c r="M126" s="182">
        <f t="shared" si="357"/>
        <v>18073.39815727379</v>
      </c>
      <c r="N126" s="183">
        <f t="shared" si="357"/>
        <v>22593.747851324119</v>
      </c>
      <c r="O126" s="159"/>
      <c r="P126" s="180">
        <v>3000</v>
      </c>
      <c r="Q126" s="181">
        <f t="shared" ref="Q126:S126" si="358">1000000*(Q78/2*4/(3.142*(8.82/1000)^2*4186*(0.0038*(($G$4+$G$5)/2)^2-0.0624*($G$4+$G$5)/2+1000.7)*($G$4-$G$5))*(8.82/1000)/((-2.7093/1000000)*(($G$4+$G$5)/2)^3+(579.84/1000000)*(($G$4+$G$5)/2)^2-(45937/1000000)*($G$4+$G$5)/2+1.7283))</f>
        <v>12912.998949021647</v>
      </c>
      <c r="R126" s="182">
        <f t="shared" si="358"/>
        <v>22957.776012526403</v>
      </c>
      <c r="S126" s="183">
        <f t="shared" si="358"/>
        <v>28698.220093023941</v>
      </c>
      <c r="T126" s="159"/>
      <c r="U126" s="180">
        <v>3000</v>
      </c>
      <c r="V126" s="181">
        <f t="shared" ref="V126:X126" si="359">1000000*(V78/2*4/(3.142*(8.82/1000)^2*4186*(0.0038*(($G$4+$G$5)/2)^2-0.0624*($G$4+$G$5)/2+1000.7)*($G$4-$G$5))*(8.82/1000)/((-2.7093/1000000)*(($G$4+$G$5)/2)^3+(579.84/1000000)*(($G$4+$G$5)/2)^2-(45937/1000000)*($G$4+$G$5)/2+1.7283))</f>
        <v>17597.361331086187</v>
      </c>
      <c r="W126" s="182">
        <f t="shared" si="359"/>
        <v>31282.420006613778</v>
      </c>
      <c r="X126" s="183">
        <f t="shared" si="359"/>
        <v>39103.025008267221</v>
      </c>
      <c r="Y126" s="105"/>
      <c r="Z126" s="105"/>
      <c r="AA126" s="105"/>
    </row>
    <row r="127" spans="1:27" ht="18.75" hidden="1" x14ac:dyDescent="0.3">
      <c r="A127" s="76"/>
      <c r="B127" s="105"/>
      <c r="C127" s="105"/>
      <c r="D127" s="105"/>
      <c r="E127" s="105"/>
      <c r="F127" s="105"/>
      <c r="G127" s="8"/>
      <c r="H127" s="76"/>
      <c r="I127" s="105"/>
      <c r="J127" s="105"/>
      <c r="K127" s="105"/>
      <c r="L127" s="105"/>
      <c r="M127" s="105"/>
      <c r="N127" s="8"/>
      <c r="O127" s="76"/>
      <c r="P127" s="105"/>
      <c r="Q127" s="105"/>
      <c r="R127" s="105"/>
      <c r="S127" s="105"/>
      <c r="T127" s="105"/>
      <c r="V127" s="76"/>
      <c r="W127" s="105"/>
      <c r="X127" s="105"/>
      <c r="Y127" s="105"/>
      <c r="Z127" s="105"/>
      <c r="AA127" s="105"/>
    </row>
    <row r="128" spans="1:27" ht="18.75" hidden="1" x14ac:dyDescent="0.3">
      <c r="A128" s="42" t="s">
        <v>83</v>
      </c>
      <c r="B128" s="62"/>
      <c r="C128" s="62"/>
      <c r="D128" s="62"/>
      <c r="E128" s="62"/>
      <c r="F128" s="62"/>
      <c r="G128" s="10"/>
      <c r="H128" s="10"/>
      <c r="I128" s="62"/>
      <c r="J128" s="62"/>
      <c r="K128" s="62"/>
      <c r="L128" s="62"/>
      <c r="M128" s="62"/>
      <c r="N128" s="10"/>
      <c r="O128" s="10"/>
      <c r="P128" s="62"/>
      <c r="Q128" s="62"/>
      <c r="R128" s="62"/>
      <c r="S128" s="62"/>
      <c r="T128" s="62"/>
      <c r="Z128" s="105"/>
      <c r="AA128" s="105"/>
    </row>
    <row r="129" spans="1:27" ht="21" hidden="1" x14ac:dyDescent="0.35">
      <c r="A129" s="159" t="s">
        <v>84</v>
      </c>
      <c r="B129" s="159"/>
      <c r="C129" s="160"/>
      <c r="D129" s="161"/>
      <c r="E129" s="159"/>
      <c r="F129" s="159" t="s">
        <v>90</v>
      </c>
      <c r="G129" s="159"/>
      <c r="H129" s="160"/>
      <c r="I129" s="161"/>
      <c r="J129" s="159"/>
      <c r="K129" s="159" t="s">
        <v>91</v>
      </c>
      <c r="L129" s="159"/>
      <c r="M129" s="159"/>
      <c r="N129" s="159"/>
      <c r="O129" s="159"/>
      <c r="P129" s="159" t="s">
        <v>92</v>
      </c>
      <c r="Q129" s="159"/>
      <c r="R129" s="159"/>
      <c r="S129" s="159"/>
      <c r="T129" s="159"/>
      <c r="U129" s="159" t="s">
        <v>93</v>
      </c>
      <c r="V129" s="159"/>
      <c r="W129" s="159"/>
      <c r="X129" s="159"/>
      <c r="Y129" s="4"/>
      <c r="Z129" s="105"/>
      <c r="AA129" s="105"/>
    </row>
    <row r="130" spans="1:27" ht="21" hidden="1" x14ac:dyDescent="0.35">
      <c r="A130" s="162" t="s">
        <v>58</v>
      </c>
      <c r="B130" s="163"/>
      <c r="C130" s="164" t="s">
        <v>85</v>
      </c>
      <c r="D130" s="164"/>
      <c r="E130" s="165"/>
      <c r="F130" s="162" t="s">
        <v>58</v>
      </c>
      <c r="G130" s="163"/>
      <c r="H130" s="164" t="s">
        <v>85</v>
      </c>
      <c r="I130" s="166"/>
      <c r="J130" s="159"/>
      <c r="K130" s="162" t="s">
        <v>58</v>
      </c>
      <c r="L130" s="163"/>
      <c r="M130" s="164" t="s">
        <v>85</v>
      </c>
      <c r="N130" s="166"/>
      <c r="O130" s="159"/>
      <c r="P130" s="162" t="s">
        <v>58</v>
      </c>
      <c r="Q130" s="163"/>
      <c r="R130" s="164" t="s">
        <v>85</v>
      </c>
      <c r="S130" s="166"/>
      <c r="T130" s="159"/>
      <c r="U130" s="162" t="s">
        <v>58</v>
      </c>
      <c r="V130" s="163"/>
      <c r="W130" s="164" t="s">
        <v>85</v>
      </c>
      <c r="X130" s="166"/>
      <c r="Y130" s="4"/>
      <c r="Z130" s="105"/>
      <c r="AA130" s="105"/>
    </row>
    <row r="131" spans="1:27" ht="21" hidden="1" x14ac:dyDescent="0.35">
      <c r="A131" s="167" t="s">
        <v>61</v>
      </c>
      <c r="B131" s="168">
        <v>1</v>
      </c>
      <c r="C131" s="169">
        <v>2</v>
      </c>
      <c r="D131" s="169">
        <v>3</v>
      </c>
      <c r="E131" s="170"/>
      <c r="F131" s="184" t="s">
        <v>61</v>
      </c>
      <c r="G131" s="168">
        <v>1</v>
      </c>
      <c r="H131" s="169">
        <v>2</v>
      </c>
      <c r="I131" s="172">
        <v>3</v>
      </c>
      <c r="J131" s="159"/>
      <c r="K131" s="167" t="s">
        <v>61</v>
      </c>
      <c r="L131" s="168">
        <v>1</v>
      </c>
      <c r="M131" s="169">
        <v>2</v>
      </c>
      <c r="N131" s="172">
        <v>3</v>
      </c>
      <c r="O131" s="159"/>
      <c r="P131" s="167" t="s">
        <v>61</v>
      </c>
      <c r="Q131" s="168">
        <v>1</v>
      </c>
      <c r="R131" s="169">
        <v>2</v>
      </c>
      <c r="S131" s="172">
        <v>3</v>
      </c>
      <c r="T131" s="159"/>
      <c r="U131" s="167" t="s">
        <v>61</v>
      </c>
      <c r="V131" s="168">
        <v>1</v>
      </c>
      <c r="W131" s="169">
        <v>2</v>
      </c>
      <c r="X131" s="172">
        <v>3</v>
      </c>
      <c r="Y131" s="76"/>
      <c r="Z131" s="105"/>
      <c r="AA131" s="105"/>
    </row>
    <row r="132" spans="1:27" ht="21" hidden="1" x14ac:dyDescent="0.35">
      <c r="A132" s="162">
        <v>700</v>
      </c>
      <c r="B132" s="177">
        <f t="shared" ref="B132:D133" si="360">(0.118*LN(B109)+0.0017)/(0.118*LN(B37)+0.0017)*B61</f>
        <v>192</v>
      </c>
      <c r="C132" s="174">
        <f t="shared" ref="C132:D132" si="361">(0.118*LN(C109)+0.0017)/(0.118*LN(C37)+0.0017)*C61</f>
        <v>342</v>
      </c>
      <c r="D132" s="175">
        <f t="shared" si="361"/>
        <v>427</v>
      </c>
      <c r="E132" s="170"/>
      <c r="F132" s="162">
        <v>700</v>
      </c>
      <c r="G132" s="173">
        <f>(0.118*LN(G109)+0.0017)/(0.118*LN(G37)+0.0017)*G61</f>
        <v>285</v>
      </c>
      <c r="H132" s="174">
        <f t="shared" ref="H132:I132" si="362">(0.118*LN(H109)+0.0017)/(0.118*LN(H37)+0.0017)*H61</f>
        <v>506</v>
      </c>
      <c r="I132" s="175">
        <f t="shared" si="362"/>
        <v>633</v>
      </c>
      <c r="J132" s="159"/>
      <c r="K132" s="162">
        <v>700</v>
      </c>
      <c r="L132" s="173">
        <f>(0.118*LN(L109)+0.0017)/(0.118*LN(L37)+0.0017)*L61</f>
        <v>313</v>
      </c>
      <c r="M132" s="174">
        <f t="shared" ref="M132:N132" si="363">(0.118*LN(M109)+0.0017)/(0.118*LN(M37)+0.0017)*M61</f>
        <v>556</v>
      </c>
      <c r="N132" s="175">
        <f t="shared" si="363"/>
        <v>695</v>
      </c>
      <c r="O132" s="159"/>
      <c r="P132" s="162">
        <v>700</v>
      </c>
      <c r="Q132" s="173">
        <f>(0.118*LN(Q109)+0.0017)/(0.118*LN(Q37)+0.0017)*Q61</f>
        <v>397</v>
      </c>
      <c r="R132" s="174">
        <f t="shared" ref="R132:S132" si="364">(0.118*LN(R109)+0.0017)/(0.118*LN(R37)+0.0017)*R61</f>
        <v>706</v>
      </c>
      <c r="S132" s="175">
        <f t="shared" si="364"/>
        <v>882</v>
      </c>
      <c r="T132" s="159"/>
      <c r="U132" s="162">
        <v>700</v>
      </c>
      <c r="V132" s="173">
        <f>(0.118*LN(V109)+0.0017)/(0.118*LN(V37)+0.0017)*V61</f>
        <v>541</v>
      </c>
      <c r="W132" s="174">
        <f t="shared" ref="W132:X132" si="365">(0.118*LN(W109)+0.0017)/(0.118*LN(W37)+0.0017)*W61</f>
        <v>962</v>
      </c>
      <c r="X132" s="175">
        <f t="shared" si="365"/>
        <v>1202</v>
      </c>
      <c r="Y132" s="105"/>
      <c r="Z132" s="105"/>
      <c r="AA132" s="105"/>
    </row>
    <row r="133" spans="1:27" ht="21" hidden="1" x14ac:dyDescent="0.35">
      <c r="A133" s="176">
        <v>800</v>
      </c>
      <c r="B133" s="177">
        <f t="shared" si="360"/>
        <v>192</v>
      </c>
      <c r="C133" s="178">
        <f t="shared" si="360"/>
        <v>342</v>
      </c>
      <c r="D133" s="179">
        <f t="shared" si="360"/>
        <v>427</v>
      </c>
      <c r="E133" s="170"/>
      <c r="F133" s="176">
        <v>800</v>
      </c>
      <c r="G133" s="177">
        <f t="shared" ref="G133:I133" si="366">(0.118*LN(G110)+0.0017)/(0.118*LN(G38)+0.0017)*G62</f>
        <v>285</v>
      </c>
      <c r="H133" s="178">
        <f t="shared" si="366"/>
        <v>506</v>
      </c>
      <c r="I133" s="179">
        <f t="shared" si="366"/>
        <v>633</v>
      </c>
      <c r="J133" s="159"/>
      <c r="K133" s="176">
        <v>800</v>
      </c>
      <c r="L133" s="177">
        <f t="shared" ref="L133:N133" si="367">(0.118*LN(L110)+0.0017)/(0.118*LN(L38)+0.0017)*L62</f>
        <v>313</v>
      </c>
      <c r="M133" s="178">
        <f t="shared" si="367"/>
        <v>556</v>
      </c>
      <c r="N133" s="179">
        <f t="shared" si="367"/>
        <v>695</v>
      </c>
      <c r="O133" s="159"/>
      <c r="P133" s="176">
        <v>800</v>
      </c>
      <c r="Q133" s="177">
        <f t="shared" ref="Q133:S133" si="368">(0.118*LN(Q110)+0.0017)/(0.118*LN(Q38)+0.0017)*Q62</f>
        <v>397</v>
      </c>
      <c r="R133" s="178">
        <f t="shared" si="368"/>
        <v>706</v>
      </c>
      <c r="S133" s="179">
        <f t="shared" si="368"/>
        <v>882</v>
      </c>
      <c r="T133" s="159"/>
      <c r="U133" s="176">
        <v>800</v>
      </c>
      <c r="V133" s="177">
        <f t="shared" ref="V133:X133" si="369">(0.118*LN(V110)+0.0017)/(0.118*LN(V38)+0.0017)*V62</f>
        <v>541</v>
      </c>
      <c r="W133" s="178">
        <f t="shared" si="369"/>
        <v>962</v>
      </c>
      <c r="X133" s="179">
        <f t="shared" si="369"/>
        <v>1202</v>
      </c>
      <c r="Y133" s="105"/>
      <c r="Z133" s="105"/>
      <c r="AA133" s="105"/>
    </row>
    <row r="134" spans="1:27" ht="21" hidden="1" x14ac:dyDescent="0.35">
      <c r="A134" s="180">
        <v>900</v>
      </c>
      <c r="B134" s="181">
        <f t="shared" ref="B134:D134" si="370">(0.118*LN(B111)+0.0017)/(0.118*LN(B39)+0.0017)*B63</f>
        <v>192</v>
      </c>
      <c r="C134" s="182">
        <f t="shared" si="370"/>
        <v>342</v>
      </c>
      <c r="D134" s="183">
        <f t="shared" si="370"/>
        <v>427</v>
      </c>
      <c r="E134" s="170"/>
      <c r="F134" s="180">
        <v>900</v>
      </c>
      <c r="G134" s="181">
        <f t="shared" ref="G134:I134" si="371">(0.118*LN(G111)+0.0017)/(0.118*LN(G39)+0.0017)*G63</f>
        <v>285</v>
      </c>
      <c r="H134" s="182">
        <f t="shared" si="371"/>
        <v>506</v>
      </c>
      <c r="I134" s="183">
        <f t="shared" si="371"/>
        <v>633</v>
      </c>
      <c r="J134" s="159"/>
      <c r="K134" s="180">
        <v>900</v>
      </c>
      <c r="L134" s="181">
        <f t="shared" ref="L134:N134" si="372">(0.118*LN(L111)+0.0017)/(0.118*LN(L39)+0.0017)*L63</f>
        <v>313</v>
      </c>
      <c r="M134" s="182">
        <f t="shared" si="372"/>
        <v>556</v>
      </c>
      <c r="N134" s="183">
        <f t="shared" si="372"/>
        <v>695</v>
      </c>
      <c r="O134" s="159"/>
      <c r="P134" s="180">
        <v>900</v>
      </c>
      <c r="Q134" s="181">
        <f t="shared" ref="Q134:S134" si="373">(0.118*LN(Q111)+0.0017)/(0.118*LN(Q39)+0.0017)*Q63</f>
        <v>397</v>
      </c>
      <c r="R134" s="182">
        <f t="shared" si="373"/>
        <v>706</v>
      </c>
      <c r="S134" s="183">
        <f t="shared" si="373"/>
        <v>882</v>
      </c>
      <c r="T134" s="159"/>
      <c r="U134" s="180">
        <v>900</v>
      </c>
      <c r="V134" s="181">
        <f t="shared" ref="V134:X134" si="374">(0.118*LN(V111)+0.0017)/(0.118*LN(V39)+0.0017)*V63</f>
        <v>541</v>
      </c>
      <c r="W134" s="182">
        <f t="shared" si="374"/>
        <v>962</v>
      </c>
      <c r="X134" s="183">
        <f t="shared" si="374"/>
        <v>1202</v>
      </c>
      <c r="Y134" s="105"/>
      <c r="Z134" s="105"/>
      <c r="AA134" s="105"/>
    </row>
    <row r="135" spans="1:27" ht="21" hidden="1" x14ac:dyDescent="0.35">
      <c r="A135" s="162">
        <v>1000</v>
      </c>
      <c r="B135" s="173">
        <f t="shared" ref="B135:D135" si="375">(0.118*LN(B112)+0.0017)/(0.118*LN(B40)+0.0017)*B64</f>
        <v>397</v>
      </c>
      <c r="C135" s="174">
        <f t="shared" si="375"/>
        <v>706</v>
      </c>
      <c r="D135" s="175">
        <f t="shared" si="375"/>
        <v>883</v>
      </c>
      <c r="E135" s="170"/>
      <c r="F135" s="162">
        <v>1000</v>
      </c>
      <c r="G135" s="173">
        <f t="shared" ref="G135:I135" si="376">(0.118*LN(G112)+0.0017)/(0.118*LN(G40)+0.0017)*G64</f>
        <v>588</v>
      </c>
      <c r="H135" s="174">
        <f t="shared" si="376"/>
        <v>1046</v>
      </c>
      <c r="I135" s="175">
        <f t="shared" si="376"/>
        <v>1307</v>
      </c>
      <c r="J135" s="159"/>
      <c r="K135" s="162">
        <v>1000</v>
      </c>
      <c r="L135" s="173">
        <f t="shared" ref="L135:N135" si="377">(0.118*LN(L112)+0.0017)/(0.118*LN(L40)+0.0017)*L64</f>
        <v>645</v>
      </c>
      <c r="M135" s="174">
        <f t="shared" si="377"/>
        <v>1147</v>
      </c>
      <c r="N135" s="175">
        <f t="shared" si="377"/>
        <v>1434</v>
      </c>
      <c r="O135" s="159"/>
      <c r="P135" s="162">
        <v>1000</v>
      </c>
      <c r="Q135" s="173">
        <f t="shared" ref="Q135:S135" si="378">(0.118*LN(Q112)+0.0017)/(0.118*LN(Q40)+0.0017)*Q64</f>
        <v>820</v>
      </c>
      <c r="R135" s="174">
        <f t="shared" si="378"/>
        <v>1458</v>
      </c>
      <c r="S135" s="175">
        <f t="shared" si="378"/>
        <v>1822</v>
      </c>
      <c r="T135" s="159"/>
      <c r="U135" s="162">
        <v>1000</v>
      </c>
      <c r="V135" s="173">
        <f t="shared" ref="V135:X135" si="379">(0.118*LN(V112)+0.0017)/(0.118*LN(V40)+0.0017)*V64</f>
        <v>1117</v>
      </c>
      <c r="W135" s="174">
        <f t="shared" si="379"/>
        <v>1986</v>
      </c>
      <c r="X135" s="175">
        <f t="shared" si="379"/>
        <v>2482</v>
      </c>
      <c r="Y135" s="105"/>
      <c r="Z135" s="105"/>
      <c r="AA135" s="105"/>
    </row>
    <row r="136" spans="1:27" ht="21" hidden="1" customHeight="1" x14ac:dyDescent="0.35">
      <c r="A136" s="176">
        <v>1100</v>
      </c>
      <c r="B136" s="177">
        <f t="shared" ref="B136:D136" si="380">(0.118*LN(B113)+0.0017)/(0.118*LN(B41)+0.0017)*B65</f>
        <v>397</v>
      </c>
      <c r="C136" s="178">
        <f t="shared" si="380"/>
        <v>706</v>
      </c>
      <c r="D136" s="179">
        <f t="shared" si="380"/>
        <v>883</v>
      </c>
      <c r="E136" s="170"/>
      <c r="F136" s="176">
        <v>1100</v>
      </c>
      <c r="G136" s="177">
        <f t="shared" ref="G136:I136" si="381">(0.118*LN(G113)+0.0017)/(0.118*LN(G41)+0.0017)*G65</f>
        <v>588</v>
      </c>
      <c r="H136" s="178">
        <f t="shared" si="381"/>
        <v>1046</v>
      </c>
      <c r="I136" s="179">
        <f t="shared" si="381"/>
        <v>1307</v>
      </c>
      <c r="J136" s="159"/>
      <c r="K136" s="176">
        <v>1100</v>
      </c>
      <c r="L136" s="177">
        <f t="shared" ref="L136:N136" si="382">(0.118*LN(L113)+0.0017)/(0.118*LN(L41)+0.0017)*L65</f>
        <v>645</v>
      </c>
      <c r="M136" s="178">
        <f t="shared" si="382"/>
        <v>1147</v>
      </c>
      <c r="N136" s="179">
        <f t="shared" si="382"/>
        <v>1434</v>
      </c>
      <c r="O136" s="159"/>
      <c r="P136" s="176">
        <v>1100</v>
      </c>
      <c r="Q136" s="177">
        <f t="shared" ref="Q136:S136" si="383">(0.118*LN(Q113)+0.0017)/(0.118*LN(Q41)+0.0017)*Q65</f>
        <v>820</v>
      </c>
      <c r="R136" s="178">
        <f t="shared" si="383"/>
        <v>1458</v>
      </c>
      <c r="S136" s="179">
        <f t="shared" si="383"/>
        <v>1822</v>
      </c>
      <c r="T136" s="159"/>
      <c r="U136" s="176">
        <v>1100</v>
      </c>
      <c r="V136" s="177">
        <f t="shared" ref="V136:X136" si="384">(0.118*LN(V113)+0.0017)/(0.118*LN(V41)+0.0017)*V65</f>
        <v>1117</v>
      </c>
      <c r="W136" s="178">
        <f t="shared" si="384"/>
        <v>1986</v>
      </c>
      <c r="X136" s="179">
        <f t="shared" si="384"/>
        <v>2482</v>
      </c>
      <c r="Y136" s="105"/>
    </row>
    <row r="137" spans="1:27" ht="21" hidden="1" customHeight="1" x14ac:dyDescent="0.35">
      <c r="A137" s="180">
        <v>1200</v>
      </c>
      <c r="B137" s="181">
        <f t="shared" ref="B137:D137" si="385">(0.118*LN(B114)+0.0017)/(0.118*LN(B42)+0.0017)*B66</f>
        <v>397</v>
      </c>
      <c r="C137" s="182">
        <f t="shared" si="385"/>
        <v>706</v>
      </c>
      <c r="D137" s="183">
        <f t="shared" si="385"/>
        <v>883</v>
      </c>
      <c r="E137" s="170"/>
      <c r="F137" s="180">
        <v>1200</v>
      </c>
      <c r="G137" s="181">
        <f t="shared" ref="G137:I137" si="386">(0.118*LN(G114)+0.0017)/(0.118*LN(G42)+0.0017)*G66</f>
        <v>588</v>
      </c>
      <c r="H137" s="182">
        <f t="shared" si="386"/>
        <v>1046</v>
      </c>
      <c r="I137" s="183">
        <f t="shared" si="386"/>
        <v>1307</v>
      </c>
      <c r="J137" s="159"/>
      <c r="K137" s="180">
        <v>1200</v>
      </c>
      <c r="L137" s="181">
        <f t="shared" ref="L137:N137" si="387">(0.118*LN(L114)+0.0017)/(0.118*LN(L42)+0.0017)*L66</f>
        <v>645</v>
      </c>
      <c r="M137" s="182">
        <f t="shared" si="387"/>
        <v>1147</v>
      </c>
      <c r="N137" s="183">
        <f t="shared" si="387"/>
        <v>1434</v>
      </c>
      <c r="O137" s="159"/>
      <c r="P137" s="180">
        <v>1200</v>
      </c>
      <c r="Q137" s="181">
        <f t="shared" ref="Q137:S137" si="388">(0.118*LN(Q114)+0.0017)/(0.118*LN(Q42)+0.0017)*Q66</f>
        <v>820</v>
      </c>
      <c r="R137" s="182">
        <f t="shared" si="388"/>
        <v>1458</v>
      </c>
      <c r="S137" s="183">
        <f t="shared" si="388"/>
        <v>1822</v>
      </c>
      <c r="T137" s="159"/>
      <c r="U137" s="180">
        <v>1200</v>
      </c>
      <c r="V137" s="181">
        <f t="shared" ref="V137:X137" si="389">(0.118*LN(V114)+0.0017)/(0.118*LN(V42)+0.0017)*V66</f>
        <v>1117</v>
      </c>
      <c r="W137" s="182">
        <f t="shared" si="389"/>
        <v>1986</v>
      </c>
      <c r="X137" s="183">
        <f t="shared" si="389"/>
        <v>2482</v>
      </c>
      <c r="Y137" s="105"/>
      <c r="Z137" s="4"/>
      <c r="AA137" s="4"/>
    </row>
    <row r="138" spans="1:27" ht="21" hidden="1" customHeight="1" x14ac:dyDescent="0.35">
      <c r="A138" s="162">
        <v>1300</v>
      </c>
      <c r="B138" s="173">
        <f t="shared" ref="B138:D138" si="390">(0.118*LN(B115)+0.0017)/(0.118*LN(B43)+0.0017)*B67</f>
        <v>602</v>
      </c>
      <c r="C138" s="174">
        <f t="shared" si="390"/>
        <v>1070</v>
      </c>
      <c r="D138" s="175">
        <f t="shared" si="390"/>
        <v>1338</v>
      </c>
      <c r="E138" s="170"/>
      <c r="F138" s="162">
        <v>1300</v>
      </c>
      <c r="G138" s="173">
        <f t="shared" ref="G138:I138" si="391">(0.118*LN(G115)+0.0017)/(0.118*LN(G43)+0.0017)*G67</f>
        <v>891</v>
      </c>
      <c r="H138" s="174">
        <f t="shared" si="391"/>
        <v>1585</v>
      </c>
      <c r="I138" s="175">
        <f t="shared" si="391"/>
        <v>1981</v>
      </c>
      <c r="J138" s="159"/>
      <c r="K138" s="162">
        <v>1300</v>
      </c>
      <c r="L138" s="173">
        <f t="shared" ref="L138:N138" si="392">(0.118*LN(L115)+0.0017)/(0.118*LN(L43)+0.0017)*L67</f>
        <v>978</v>
      </c>
      <c r="M138" s="174">
        <f t="shared" si="392"/>
        <v>1739</v>
      </c>
      <c r="N138" s="175">
        <f t="shared" si="392"/>
        <v>2174</v>
      </c>
      <c r="O138" s="159"/>
      <c r="P138" s="162">
        <v>1300</v>
      </c>
      <c r="Q138" s="173">
        <f t="shared" ref="Q138:S138" si="393">(0.118*LN(Q115)+0.0017)/(0.118*LN(Q43)+0.0017)*Q67</f>
        <v>1242</v>
      </c>
      <c r="R138" s="174">
        <f t="shared" si="393"/>
        <v>2209</v>
      </c>
      <c r="S138" s="175">
        <f t="shared" si="393"/>
        <v>2761</v>
      </c>
      <c r="T138" s="159"/>
      <c r="U138" s="162">
        <v>1300</v>
      </c>
      <c r="V138" s="173">
        <f t="shared" ref="V138:X138" si="394">(0.118*LN(V115)+0.0017)/(0.118*LN(V43)+0.0017)*V67</f>
        <v>1693</v>
      </c>
      <c r="W138" s="174">
        <f t="shared" si="394"/>
        <v>3010</v>
      </c>
      <c r="X138" s="175">
        <f t="shared" si="394"/>
        <v>3763</v>
      </c>
      <c r="Y138" s="105"/>
      <c r="Z138" s="178"/>
      <c r="AA138" s="4"/>
    </row>
    <row r="139" spans="1:27" ht="21" hidden="1" customHeight="1" x14ac:dyDescent="0.35">
      <c r="A139" s="176">
        <v>1400</v>
      </c>
      <c r="B139" s="177">
        <f t="shared" ref="B139:D139" si="395">(0.118*LN(B116)+0.0017)/(0.118*LN(B44)+0.0017)*B68</f>
        <v>602</v>
      </c>
      <c r="C139" s="178">
        <f t="shared" si="395"/>
        <v>1070</v>
      </c>
      <c r="D139" s="179">
        <f t="shared" si="395"/>
        <v>1338</v>
      </c>
      <c r="E139" s="170"/>
      <c r="F139" s="176">
        <v>1400</v>
      </c>
      <c r="G139" s="177">
        <f t="shared" ref="G139:I139" si="396">(0.118*LN(G116)+0.0017)/(0.118*LN(G44)+0.0017)*G68</f>
        <v>891</v>
      </c>
      <c r="H139" s="178">
        <f t="shared" si="396"/>
        <v>1585</v>
      </c>
      <c r="I139" s="179">
        <f t="shared" si="396"/>
        <v>1981</v>
      </c>
      <c r="J139" s="159"/>
      <c r="K139" s="176">
        <v>1400</v>
      </c>
      <c r="L139" s="177">
        <f t="shared" ref="L139:N139" si="397">(0.118*LN(L116)+0.0017)/(0.118*LN(L44)+0.0017)*L68</f>
        <v>978</v>
      </c>
      <c r="M139" s="178">
        <f t="shared" si="397"/>
        <v>1739</v>
      </c>
      <c r="N139" s="179">
        <f t="shared" si="397"/>
        <v>2174</v>
      </c>
      <c r="O139" s="159"/>
      <c r="P139" s="176">
        <v>1400</v>
      </c>
      <c r="Q139" s="177">
        <f t="shared" ref="Q139:S139" si="398">(0.118*LN(Q116)+0.0017)/(0.118*LN(Q44)+0.0017)*Q68</f>
        <v>1242</v>
      </c>
      <c r="R139" s="178">
        <f t="shared" si="398"/>
        <v>2209</v>
      </c>
      <c r="S139" s="179">
        <f t="shared" si="398"/>
        <v>2761</v>
      </c>
      <c r="T139" s="159"/>
      <c r="U139" s="176">
        <v>1400</v>
      </c>
      <c r="V139" s="177">
        <f t="shared" ref="V139:X139" si="399">(0.118*LN(V116)+0.0017)/(0.118*LN(V44)+0.0017)*V68</f>
        <v>1693</v>
      </c>
      <c r="W139" s="178">
        <f t="shared" si="399"/>
        <v>3010</v>
      </c>
      <c r="X139" s="179">
        <f t="shared" si="399"/>
        <v>3763</v>
      </c>
      <c r="Y139" s="105"/>
      <c r="Z139" s="76"/>
      <c r="AA139" s="76"/>
    </row>
    <row r="140" spans="1:27" ht="21" hidden="1" customHeight="1" x14ac:dyDescent="0.35">
      <c r="A140" s="176">
        <v>1500</v>
      </c>
      <c r="B140" s="177">
        <f t="shared" ref="B140:D140" si="400">(0.118*LN(B117)+0.0017)/(0.118*LN(B45)+0.0017)*B69</f>
        <v>714</v>
      </c>
      <c r="C140" s="178">
        <f t="shared" si="400"/>
        <v>1269</v>
      </c>
      <c r="D140" s="179">
        <f t="shared" si="400"/>
        <v>1586</v>
      </c>
      <c r="E140" s="170"/>
      <c r="F140" s="176">
        <v>1500</v>
      </c>
      <c r="G140" s="177">
        <f t="shared" ref="G140:I140" si="401">(0.118*LN(G117)+0.0017)/(0.118*LN(G45)+0.0017)*G69</f>
        <v>1057</v>
      </c>
      <c r="H140" s="178">
        <f t="shared" si="401"/>
        <v>1878</v>
      </c>
      <c r="I140" s="179">
        <f t="shared" si="401"/>
        <v>2348</v>
      </c>
      <c r="J140" s="159"/>
      <c r="K140" s="176">
        <v>1500</v>
      </c>
      <c r="L140" s="177">
        <f t="shared" ref="L140:N140" si="402">(0.118*LN(L117)+0.0017)/(0.118*LN(L45)+0.0017)*L69</f>
        <v>1160</v>
      </c>
      <c r="M140" s="178">
        <f t="shared" si="402"/>
        <v>2062</v>
      </c>
      <c r="N140" s="179">
        <f t="shared" si="402"/>
        <v>2578</v>
      </c>
      <c r="O140" s="159"/>
      <c r="P140" s="176">
        <v>1500</v>
      </c>
      <c r="Q140" s="177">
        <f t="shared" ref="Q140:S140" si="403">(0.118*LN(Q117)+0.0017)/(0.118*LN(Q45)+0.0017)*Q69</f>
        <v>1473</v>
      </c>
      <c r="R140" s="178">
        <f t="shared" si="403"/>
        <v>2619</v>
      </c>
      <c r="S140" s="179">
        <f t="shared" si="403"/>
        <v>3274</v>
      </c>
      <c r="T140" s="159"/>
      <c r="U140" s="176">
        <v>1500</v>
      </c>
      <c r="V140" s="177">
        <f t="shared" ref="V140:X140" si="404">(0.118*LN(V117)+0.0017)/(0.118*LN(V45)+0.0017)*V69</f>
        <v>2007</v>
      </c>
      <c r="W140" s="178">
        <f t="shared" si="404"/>
        <v>3569</v>
      </c>
      <c r="X140" s="179">
        <f t="shared" si="404"/>
        <v>4461</v>
      </c>
      <c r="Y140" s="105"/>
      <c r="Z140" s="105"/>
      <c r="AA140" s="105"/>
    </row>
    <row r="141" spans="1:27" ht="21" hidden="1" customHeight="1" x14ac:dyDescent="0.35">
      <c r="A141" s="180">
        <v>1600</v>
      </c>
      <c r="B141" s="181">
        <f t="shared" ref="B141:D141" si="405">(0.118*LN(B118)+0.0017)/(0.118*LN(B46)+0.0017)*B70</f>
        <v>714</v>
      </c>
      <c r="C141" s="182">
        <f t="shared" si="405"/>
        <v>1269</v>
      </c>
      <c r="D141" s="183">
        <f t="shared" si="405"/>
        <v>1586</v>
      </c>
      <c r="E141" s="170"/>
      <c r="F141" s="180">
        <v>1600</v>
      </c>
      <c r="G141" s="181">
        <f t="shared" ref="G141:I141" si="406">(0.118*LN(G118)+0.0017)/(0.118*LN(G46)+0.0017)*G70</f>
        <v>1057</v>
      </c>
      <c r="H141" s="182">
        <f t="shared" si="406"/>
        <v>1878</v>
      </c>
      <c r="I141" s="183">
        <f t="shared" si="406"/>
        <v>2348</v>
      </c>
      <c r="J141" s="159"/>
      <c r="K141" s="180">
        <v>1600</v>
      </c>
      <c r="L141" s="181">
        <f t="shared" ref="L141:N141" si="407">(0.118*LN(L118)+0.0017)/(0.118*LN(L46)+0.0017)*L70</f>
        <v>1160</v>
      </c>
      <c r="M141" s="182">
        <f t="shared" si="407"/>
        <v>2062</v>
      </c>
      <c r="N141" s="183">
        <f t="shared" si="407"/>
        <v>2578</v>
      </c>
      <c r="O141" s="159"/>
      <c r="P141" s="180">
        <v>1600</v>
      </c>
      <c r="Q141" s="181">
        <f t="shared" ref="Q141:S141" si="408">(0.118*LN(Q118)+0.0017)/(0.118*LN(Q46)+0.0017)*Q70</f>
        <v>1473</v>
      </c>
      <c r="R141" s="182">
        <f t="shared" si="408"/>
        <v>2619</v>
      </c>
      <c r="S141" s="183">
        <f t="shared" si="408"/>
        <v>3274</v>
      </c>
      <c r="T141" s="159"/>
      <c r="U141" s="180">
        <v>1600</v>
      </c>
      <c r="V141" s="181">
        <f t="shared" ref="V141:X141" si="409">(0.118*LN(V118)+0.0017)/(0.118*LN(V46)+0.0017)*V70</f>
        <v>2007</v>
      </c>
      <c r="W141" s="182">
        <f t="shared" si="409"/>
        <v>3569</v>
      </c>
      <c r="X141" s="183">
        <f t="shared" si="409"/>
        <v>4461</v>
      </c>
      <c r="Y141" s="105"/>
      <c r="Z141" s="105"/>
      <c r="AA141" s="105"/>
    </row>
    <row r="142" spans="1:27" ht="21" hidden="1" customHeight="1" x14ac:dyDescent="0.35">
      <c r="A142" s="162">
        <v>1800</v>
      </c>
      <c r="B142" s="173">
        <f t="shared" ref="B142:D142" si="410">(0.118*LN(B119)+0.0017)/(0.118*LN(B47)+0.0017)*B71</f>
        <v>875</v>
      </c>
      <c r="C142" s="174">
        <f t="shared" si="410"/>
        <v>1555</v>
      </c>
      <c r="D142" s="175">
        <f t="shared" si="410"/>
        <v>1944</v>
      </c>
      <c r="E142" s="170"/>
      <c r="F142" s="162">
        <v>1800</v>
      </c>
      <c r="G142" s="173">
        <f t="shared" ref="G142:I142" si="411">(0.118*LN(G119)+0.0017)/(0.118*LN(G47)+0.0017)*G71</f>
        <v>1296</v>
      </c>
      <c r="H142" s="174">
        <f t="shared" si="411"/>
        <v>2303</v>
      </c>
      <c r="I142" s="175">
        <f t="shared" si="411"/>
        <v>2879</v>
      </c>
      <c r="J142" s="159"/>
      <c r="K142" s="162">
        <v>1800</v>
      </c>
      <c r="L142" s="173">
        <f t="shared" ref="L142:N142" si="412">(0.118*LN(L119)+0.0017)/(0.118*LN(L47)+0.0017)*L71</f>
        <v>1422</v>
      </c>
      <c r="M142" s="174">
        <f t="shared" si="412"/>
        <v>2528</v>
      </c>
      <c r="N142" s="175">
        <f t="shared" si="412"/>
        <v>3160</v>
      </c>
      <c r="O142" s="159"/>
      <c r="P142" s="162">
        <v>1800</v>
      </c>
      <c r="Q142" s="173">
        <f t="shared" ref="Q142:S142" si="413">(0.118*LN(Q119)+0.0017)/(0.118*LN(Q47)+0.0017)*Q71</f>
        <v>1806</v>
      </c>
      <c r="R142" s="174">
        <f t="shared" si="413"/>
        <v>3211</v>
      </c>
      <c r="S142" s="175">
        <f t="shared" si="413"/>
        <v>4014</v>
      </c>
      <c r="T142" s="159"/>
      <c r="U142" s="162">
        <v>1800</v>
      </c>
      <c r="V142" s="173">
        <f t="shared" ref="V142:X142" si="414">(0.118*LN(V119)+0.0017)/(0.118*LN(V47)+0.0017)*V71</f>
        <v>2461</v>
      </c>
      <c r="W142" s="174">
        <f t="shared" si="414"/>
        <v>4375</v>
      </c>
      <c r="X142" s="175">
        <f t="shared" si="414"/>
        <v>5469</v>
      </c>
      <c r="Y142" s="105"/>
      <c r="Z142" s="105"/>
      <c r="AA142" s="105"/>
    </row>
    <row r="143" spans="1:27" ht="21" hidden="1" customHeight="1" x14ac:dyDescent="0.35">
      <c r="A143" s="176">
        <v>2000</v>
      </c>
      <c r="B143" s="177">
        <f t="shared" ref="B143:D143" si="415">(0.118*LN(B120)+0.0017)/(0.118*LN(B48)+0.0017)*B72</f>
        <v>987</v>
      </c>
      <c r="C143" s="178">
        <f t="shared" si="415"/>
        <v>1754</v>
      </c>
      <c r="D143" s="179">
        <f t="shared" si="415"/>
        <v>2193</v>
      </c>
      <c r="E143" s="170"/>
      <c r="F143" s="176">
        <v>2000</v>
      </c>
      <c r="G143" s="177">
        <f t="shared" ref="G143:I143" si="416">(0.118*LN(G120)+0.0017)/(0.118*LN(G48)+0.0017)*G72</f>
        <v>1461</v>
      </c>
      <c r="H143" s="178">
        <f t="shared" si="416"/>
        <v>2598</v>
      </c>
      <c r="I143" s="179">
        <f t="shared" si="416"/>
        <v>3247</v>
      </c>
      <c r="J143" s="159"/>
      <c r="K143" s="176">
        <v>2000</v>
      </c>
      <c r="L143" s="177">
        <f t="shared" ref="L143:N143" si="417">(0.118*LN(L120)+0.0017)/(0.118*LN(L48)+0.0017)*L72</f>
        <v>1604</v>
      </c>
      <c r="M143" s="178">
        <f t="shared" si="417"/>
        <v>2851</v>
      </c>
      <c r="N143" s="179">
        <f t="shared" si="417"/>
        <v>3564</v>
      </c>
      <c r="O143" s="159"/>
      <c r="P143" s="176">
        <v>2000</v>
      </c>
      <c r="Q143" s="177">
        <f t="shared" ref="Q143:S143" si="418">(0.118*LN(Q120)+0.0017)/(0.118*LN(Q48)+0.0017)*Q72</f>
        <v>2037</v>
      </c>
      <c r="R143" s="178">
        <f t="shared" si="418"/>
        <v>3621</v>
      </c>
      <c r="S143" s="179">
        <f t="shared" si="418"/>
        <v>4526</v>
      </c>
      <c r="T143" s="159"/>
      <c r="U143" s="176">
        <v>2000</v>
      </c>
      <c r="V143" s="177">
        <f t="shared" ref="V143:X143" si="419">(0.118*LN(V120)+0.0017)/(0.118*LN(V48)+0.0017)*V72</f>
        <v>2775</v>
      </c>
      <c r="W143" s="178">
        <f t="shared" si="419"/>
        <v>4934</v>
      </c>
      <c r="X143" s="179">
        <f t="shared" si="419"/>
        <v>6167</v>
      </c>
      <c r="Y143" s="105"/>
      <c r="Z143" s="105"/>
      <c r="AA143" s="105"/>
    </row>
    <row r="144" spans="1:27" ht="21" hidden="1" customHeight="1" x14ac:dyDescent="0.35">
      <c r="A144" s="176">
        <v>2200</v>
      </c>
      <c r="B144" s="177">
        <f t="shared" ref="B144:D144" si="420">(0.118*LN(B121)+0.0017)/(0.118*LN(B49)+0.0017)*B73</f>
        <v>1086</v>
      </c>
      <c r="C144" s="178">
        <f t="shared" si="420"/>
        <v>1930</v>
      </c>
      <c r="D144" s="179">
        <f t="shared" si="420"/>
        <v>2413</v>
      </c>
      <c r="E144" s="170"/>
      <c r="F144" s="176">
        <v>2200</v>
      </c>
      <c r="G144" s="177">
        <f t="shared" ref="G144:I144" si="421">(0.118*LN(G121)+0.0017)/(0.118*LN(G49)+0.0017)*G73</f>
        <v>1608</v>
      </c>
      <c r="H144" s="178">
        <f t="shared" si="421"/>
        <v>2859</v>
      </c>
      <c r="I144" s="179">
        <f t="shared" si="421"/>
        <v>3574</v>
      </c>
      <c r="J144" s="159"/>
      <c r="K144" s="176">
        <v>2200</v>
      </c>
      <c r="L144" s="177">
        <f t="shared" ref="L144:N144" si="422">(0.118*LN(L121)+0.0017)/(0.118*LN(L49)+0.0017)*L73</f>
        <v>1765</v>
      </c>
      <c r="M144" s="178">
        <f t="shared" si="422"/>
        <v>3138</v>
      </c>
      <c r="N144" s="179">
        <f t="shared" si="422"/>
        <v>3922</v>
      </c>
      <c r="O144" s="159"/>
      <c r="P144" s="176">
        <v>2200</v>
      </c>
      <c r="Q144" s="177">
        <f t="shared" ref="Q144:S144" si="423">(0.118*LN(Q121)+0.0017)/(0.118*LN(Q49)+0.0017)*Q73</f>
        <v>2242</v>
      </c>
      <c r="R144" s="178">
        <f t="shared" si="423"/>
        <v>3986</v>
      </c>
      <c r="S144" s="179">
        <f t="shared" si="423"/>
        <v>4982</v>
      </c>
      <c r="T144" s="159"/>
      <c r="U144" s="176">
        <v>2200</v>
      </c>
      <c r="V144" s="177">
        <f t="shared" ref="V144:X144" si="424">(0.118*LN(V121)+0.0017)/(0.118*LN(V49)+0.0017)*V73</f>
        <v>3055</v>
      </c>
      <c r="W144" s="178">
        <f t="shared" si="424"/>
        <v>5430</v>
      </c>
      <c r="X144" s="179">
        <f t="shared" si="424"/>
        <v>6788</v>
      </c>
      <c r="Y144" s="105"/>
      <c r="Z144" s="105"/>
      <c r="AA144" s="105"/>
    </row>
    <row r="145" spans="1:27" ht="21" hidden="1" customHeight="1" x14ac:dyDescent="0.35">
      <c r="A145" s="180">
        <v>2400</v>
      </c>
      <c r="B145" s="181">
        <f t="shared" ref="B145:D145" si="425">(0.118*LN(B122)+0.0017)/(0.118*LN(B50)+0.0017)*B74</f>
        <v>1197</v>
      </c>
      <c r="C145" s="182">
        <f t="shared" si="425"/>
        <v>2129</v>
      </c>
      <c r="D145" s="183">
        <f t="shared" si="425"/>
        <v>2661</v>
      </c>
      <c r="E145" s="170"/>
      <c r="F145" s="180">
        <v>2400</v>
      </c>
      <c r="G145" s="181">
        <f t="shared" ref="G145:I145" si="426">(0.118*LN(G122)+0.0017)/(0.118*LN(G50)+0.0017)*G74</f>
        <v>1773</v>
      </c>
      <c r="H145" s="182">
        <f t="shared" si="426"/>
        <v>3153</v>
      </c>
      <c r="I145" s="183">
        <f t="shared" si="426"/>
        <v>3941</v>
      </c>
      <c r="J145" s="159"/>
      <c r="K145" s="180">
        <v>2400</v>
      </c>
      <c r="L145" s="181">
        <f t="shared" ref="L145:N145" si="427">(0.118*LN(L122)+0.0017)/(0.118*LN(L50)+0.0017)*L74</f>
        <v>1947</v>
      </c>
      <c r="M145" s="182">
        <f t="shared" si="427"/>
        <v>3461</v>
      </c>
      <c r="N145" s="183">
        <f t="shared" si="427"/>
        <v>4326</v>
      </c>
      <c r="O145" s="159"/>
      <c r="P145" s="180">
        <v>2400</v>
      </c>
      <c r="Q145" s="181">
        <f t="shared" ref="Q145:S145" si="428">(0.118*LN(Q122)+0.0017)/(0.118*LN(Q50)+0.0017)*Q74</f>
        <v>2472</v>
      </c>
      <c r="R145" s="182">
        <f t="shared" si="428"/>
        <v>4395</v>
      </c>
      <c r="S145" s="183">
        <f t="shared" si="428"/>
        <v>5494</v>
      </c>
      <c r="T145" s="159"/>
      <c r="U145" s="180">
        <v>2400</v>
      </c>
      <c r="V145" s="181">
        <f t="shared" ref="V145:X145" si="429">(0.118*LN(V122)+0.0017)/(0.118*LN(V50)+0.0017)*V74</f>
        <v>3369</v>
      </c>
      <c r="W145" s="182">
        <f t="shared" si="429"/>
        <v>5989</v>
      </c>
      <c r="X145" s="183">
        <f t="shared" si="429"/>
        <v>7486</v>
      </c>
      <c r="Y145" s="105"/>
      <c r="Z145" s="105"/>
      <c r="AA145" s="105"/>
    </row>
    <row r="146" spans="1:27" ht="21" hidden="1" customHeight="1" x14ac:dyDescent="0.35">
      <c r="A146" s="162">
        <v>2500</v>
      </c>
      <c r="B146" s="173">
        <f t="shared" ref="B146:D146" si="430">(0.118*LN(B123)+0.0017)/(0.118*LN(B51)+0.0017)*B75</f>
        <v>1297</v>
      </c>
      <c r="C146" s="174">
        <f t="shared" si="430"/>
        <v>2306</v>
      </c>
      <c r="D146" s="175">
        <f t="shared" si="430"/>
        <v>2882</v>
      </c>
      <c r="E146" s="170"/>
      <c r="F146" s="162">
        <v>2500</v>
      </c>
      <c r="G146" s="173">
        <f t="shared" ref="G146:I146" si="431">(0.118*LN(G123)+0.0017)/(0.118*LN(G51)+0.0017)*G75</f>
        <v>1921</v>
      </c>
      <c r="H146" s="174">
        <f t="shared" si="431"/>
        <v>3414</v>
      </c>
      <c r="I146" s="175">
        <f t="shared" si="431"/>
        <v>4268</v>
      </c>
      <c r="J146" s="159"/>
      <c r="K146" s="162">
        <v>2500</v>
      </c>
      <c r="L146" s="173">
        <f t="shared" ref="L146:N146" si="432">(0.118*LN(L123)+0.0017)/(0.118*LN(L51)+0.0017)*L75</f>
        <v>2108</v>
      </c>
      <c r="M146" s="174">
        <f t="shared" si="432"/>
        <v>3747</v>
      </c>
      <c r="N146" s="175">
        <f t="shared" si="432"/>
        <v>4684</v>
      </c>
      <c r="O146" s="159"/>
      <c r="P146" s="162">
        <v>2500</v>
      </c>
      <c r="Q146" s="173">
        <f t="shared" ref="Q146:S146" si="433">(0.118*LN(Q123)+0.0017)/(0.118*LN(Q51)+0.0017)*Q75</f>
        <v>2678</v>
      </c>
      <c r="R146" s="174">
        <f t="shared" si="433"/>
        <v>4760</v>
      </c>
      <c r="S146" s="175">
        <f t="shared" si="433"/>
        <v>5950</v>
      </c>
      <c r="T146" s="159"/>
      <c r="U146" s="162">
        <v>2500</v>
      </c>
      <c r="V146" s="173">
        <f t="shared" ref="V146:X146" si="434">(0.118*LN(V123)+0.0017)/(0.118*LN(V51)+0.0017)*V75</f>
        <v>3648</v>
      </c>
      <c r="W146" s="174">
        <f t="shared" si="434"/>
        <v>6486</v>
      </c>
      <c r="X146" s="175">
        <f t="shared" si="434"/>
        <v>8107</v>
      </c>
      <c r="Y146" s="105"/>
      <c r="Z146" s="105"/>
      <c r="AA146" s="105"/>
    </row>
    <row r="147" spans="1:27" ht="21" hidden="1" customHeight="1" x14ac:dyDescent="0.35">
      <c r="A147" s="176">
        <v>2600</v>
      </c>
      <c r="B147" s="177">
        <f t="shared" ref="B147:D147" si="435">(0.118*LN(B124)+0.0017)/(0.118*LN(B52)+0.0017)*B76</f>
        <v>1409</v>
      </c>
      <c r="C147" s="178">
        <f t="shared" si="435"/>
        <v>2504</v>
      </c>
      <c r="D147" s="179">
        <f t="shared" si="435"/>
        <v>3130</v>
      </c>
      <c r="E147" s="170"/>
      <c r="F147" s="176">
        <v>2600</v>
      </c>
      <c r="G147" s="177">
        <f t="shared" ref="G147:I147" si="436">(0.118*LN(G124)+0.0017)/(0.118*LN(G52)+0.0017)*G76</f>
        <v>2086</v>
      </c>
      <c r="H147" s="178">
        <f t="shared" si="436"/>
        <v>3708</v>
      </c>
      <c r="I147" s="179">
        <f t="shared" si="436"/>
        <v>4635</v>
      </c>
      <c r="J147" s="159"/>
      <c r="K147" s="176">
        <v>2600</v>
      </c>
      <c r="L147" s="177">
        <f t="shared" ref="L147:N147" si="437">(0.118*LN(L124)+0.0017)/(0.118*LN(L52)+0.0017)*L76</f>
        <v>2290</v>
      </c>
      <c r="M147" s="178">
        <f t="shared" si="437"/>
        <v>4070</v>
      </c>
      <c r="N147" s="179">
        <f t="shared" si="437"/>
        <v>5088</v>
      </c>
      <c r="O147" s="159"/>
      <c r="P147" s="176">
        <v>2600</v>
      </c>
      <c r="Q147" s="177">
        <f t="shared" ref="Q147:S147" si="438">(0.118*LN(Q124)+0.0017)/(0.118*LN(Q52)+0.0017)*Q76</f>
        <v>2908</v>
      </c>
      <c r="R147" s="178">
        <f t="shared" si="438"/>
        <v>5170</v>
      </c>
      <c r="S147" s="179">
        <f t="shared" si="438"/>
        <v>6462</v>
      </c>
      <c r="T147" s="159"/>
      <c r="U147" s="176">
        <v>2600</v>
      </c>
      <c r="V147" s="177">
        <f t="shared" ref="V147:X147" si="439">(0.118*LN(V124)+0.0017)/(0.118*LN(V52)+0.0017)*V76</f>
        <v>3962</v>
      </c>
      <c r="W147" s="178">
        <f t="shared" si="439"/>
        <v>7044</v>
      </c>
      <c r="X147" s="179">
        <f t="shared" si="439"/>
        <v>8805</v>
      </c>
      <c r="Y147" s="105"/>
      <c r="Z147" s="105"/>
      <c r="AA147" s="105"/>
    </row>
    <row r="148" spans="1:27" ht="21" hidden="1" customHeight="1" x14ac:dyDescent="0.35">
      <c r="A148" s="176">
        <v>2800</v>
      </c>
      <c r="B148" s="177">
        <f t="shared" ref="B148:D148" si="440">(0.118*LN(B125)+0.0017)/(0.118*LN(B53)+0.0017)*B77</f>
        <v>1564</v>
      </c>
      <c r="C148" s="178">
        <f t="shared" si="440"/>
        <v>2780</v>
      </c>
      <c r="D148" s="179">
        <f t="shared" si="440"/>
        <v>3475</v>
      </c>
      <c r="E148" s="170"/>
      <c r="F148" s="176">
        <v>2800</v>
      </c>
      <c r="G148" s="177">
        <f t="shared" ref="G148:I148" si="441">(0.118*LN(G125)+0.0017)/(0.118*LN(G53)+0.0017)*G77</f>
        <v>2316</v>
      </c>
      <c r="H148" s="178">
        <f t="shared" si="441"/>
        <v>4117</v>
      </c>
      <c r="I148" s="179">
        <f t="shared" si="441"/>
        <v>5146</v>
      </c>
      <c r="J148" s="159"/>
      <c r="K148" s="176">
        <v>2800</v>
      </c>
      <c r="L148" s="177">
        <f t="shared" ref="L148:N148" si="442">(0.118*LN(L125)+0.0017)/(0.118*LN(L53)+0.0017)*L77</f>
        <v>2542</v>
      </c>
      <c r="M148" s="178">
        <f t="shared" si="442"/>
        <v>4518</v>
      </c>
      <c r="N148" s="179">
        <f t="shared" si="442"/>
        <v>5648</v>
      </c>
      <c r="O148" s="159"/>
      <c r="P148" s="176">
        <v>2800</v>
      </c>
      <c r="Q148" s="177">
        <f t="shared" ref="Q148:S148" si="443">(0.118*LN(Q125)+0.0017)/(0.118*LN(Q53)+0.0017)*Q77</f>
        <v>3228</v>
      </c>
      <c r="R148" s="178">
        <f t="shared" si="443"/>
        <v>5739</v>
      </c>
      <c r="S148" s="179">
        <f t="shared" si="443"/>
        <v>7174</v>
      </c>
      <c r="T148" s="159"/>
      <c r="U148" s="176">
        <v>2800</v>
      </c>
      <c r="V148" s="177">
        <f t="shared" ref="V148:X148" si="444">(0.118*LN(V125)+0.0017)/(0.118*LN(V53)+0.0017)*V77</f>
        <v>4399</v>
      </c>
      <c r="W148" s="178">
        <f t="shared" si="444"/>
        <v>7820</v>
      </c>
      <c r="X148" s="179">
        <f t="shared" si="444"/>
        <v>9775</v>
      </c>
      <c r="Y148" s="105"/>
      <c r="Z148" s="105"/>
      <c r="AA148" s="105"/>
    </row>
    <row r="149" spans="1:27" ht="21" hidden="1" customHeight="1" x14ac:dyDescent="0.35">
      <c r="A149" s="180">
        <v>3000</v>
      </c>
      <c r="B149" s="181">
        <f t="shared" ref="B149:D149" si="445">(0.118*LN(B126)+0.0017)/(0.118*LN(B54)+0.0017)*B78</f>
        <v>1564</v>
      </c>
      <c r="C149" s="182">
        <f t="shared" si="445"/>
        <v>2780</v>
      </c>
      <c r="D149" s="183">
        <f t="shared" si="445"/>
        <v>3475</v>
      </c>
      <c r="E149" s="170"/>
      <c r="F149" s="180">
        <v>3000</v>
      </c>
      <c r="G149" s="181">
        <f t="shared" ref="G149:I149" si="446">(0.118*LN(G126)+0.0017)/(0.118*LN(G54)+0.0017)*G78</f>
        <v>2316</v>
      </c>
      <c r="H149" s="182">
        <f t="shared" si="446"/>
        <v>4117</v>
      </c>
      <c r="I149" s="183">
        <f t="shared" si="446"/>
        <v>5146</v>
      </c>
      <c r="J149" s="159"/>
      <c r="K149" s="180">
        <v>3000</v>
      </c>
      <c r="L149" s="181">
        <f t="shared" ref="L149:N149" si="447">(0.118*LN(L126)+0.0017)/(0.118*LN(L54)+0.0017)*L78</f>
        <v>2542</v>
      </c>
      <c r="M149" s="182">
        <f t="shared" si="447"/>
        <v>4518</v>
      </c>
      <c r="N149" s="183">
        <f t="shared" si="447"/>
        <v>5648</v>
      </c>
      <c r="O149" s="159"/>
      <c r="P149" s="180">
        <v>3000</v>
      </c>
      <c r="Q149" s="181">
        <f t="shared" ref="Q149:S149" si="448">(0.118*LN(Q126)+0.0017)/(0.118*LN(Q54)+0.0017)*Q78</f>
        <v>3228</v>
      </c>
      <c r="R149" s="182">
        <f t="shared" si="448"/>
        <v>5739</v>
      </c>
      <c r="S149" s="183">
        <f t="shared" si="448"/>
        <v>7174</v>
      </c>
      <c r="T149" s="159"/>
      <c r="U149" s="180">
        <v>3000</v>
      </c>
      <c r="V149" s="181">
        <f t="shared" ref="V149:X149" si="449">(0.118*LN(V126)+0.0017)/(0.118*LN(V54)+0.0017)*V78</f>
        <v>4399</v>
      </c>
      <c r="W149" s="182">
        <f t="shared" si="449"/>
        <v>7820</v>
      </c>
      <c r="X149" s="183">
        <f t="shared" si="449"/>
        <v>9775</v>
      </c>
      <c r="Y149" s="105"/>
      <c r="Z149" s="105"/>
      <c r="AA149" s="105"/>
    </row>
    <row r="150" spans="1:27" ht="21" hidden="1" customHeight="1" x14ac:dyDescent="0.35">
      <c r="A150" s="76"/>
      <c r="B150" s="105"/>
      <c r="C150" s="105"/>
      <c r="D150" s="105"/>
      <c r="E150" s="105"/>
      <c r="F150" s="105"/>
      <c r="G150" s="71"/>
      <c r="H150" s="76"/>
      <c r="I150" s="105"/>
      <c r="J150" s="105"/>
      <c r="K150" s="105"/>
      <c r="L150" s="105"/>
      <c r="M150" s="105"/>
      <c r="N150" s="4"/>
      <c r="O150" s="76"/>
      <c r="P150" s="105"/>
      <c r="Q150" s="105"/>
      <c r="R150" s="105"/>
      <c r="S150" s="105"/>
      <c r="T150" s="105"/>
      <c r="U150" s="4"/>
      <c r="V150" s="76"/>
      <c r="W150" s="105"/>
      <c r="X150" s="105"/>
      <c r="Y150" s="105"/>
      <c r="Z150" s="105"/>
      <c r="AA150" s="105"/>
    </row>
    <row r="151" spans="1:27" ht="21" hidden="1" customHeight="1" x14ac:dyDescent="0.3">
      <c r="A151" s="23" t="s">
        <v>82</v>
      </c>
      <c r="H151" s="25"/>
      <c r="J151" s="25"/>
      <c r="Z151" s="105"/>
      <c r="AA151" s="105"/>
    </row>
    <row r="152" spans="1:27" ht="21" hidden="1" customHeight="1" x14ac:dyDescent="0.35">
      <c r="A152" s="159" t="s">
        <v>84</v>
      </c>
      <c r="B152" s="159"/>
      <c r="C152" s="160"/>
      <c r="D152" s="161"/>
      <c r="E152" s="159"/>
      <c r="F152" s="159" t="s">
        <v>90</v>
      </c>
      <c r="G152" s="159"/>
      <c r="H152" s="160"/>
      <c r="I152" s="161"/>
      <c r="J152" s="159"/>
      <c r="K152" s="159" t="s">
        <v>91</v>
      </c>
      <c r="L152" s="159"/>
      <c r="M152" s="159"/>
      <c r="N152" s="159"/>
      <c r="O152" s="159"/>
      <c r="P152" s="159" t="s">
        <v>92</v>
      </c>
      <c r="Q152" s="159"/>
      <c r="R152" s="159"/>
      <c r="S152" s="159"/>
      <c r="T152" s="159"/>
      <c r="U152" s="159" t="s">
        <v>93</v>
      </c>
      <c r="V152" s="159"/>
      <c r="W152" s="159"/>
      <c r="X152" s="159"/>
      <c r="Z152" s="105"/>
      <c r="AA152" s="105"/>
    </row>
    <row r="153" spans="1:27" ht="21" hidden="1" customHeight="1" x14ac:dyDescent="0.35">
      <c r="A153" s="162" t="s">
        <v>58</v>
      </c>
      <c r="B153" s="163"/>
      <c r="C153" s="164" t="s">
        <v>85</v>
      </c>
      <c r="D153" s="164"/>
      <c r="E153" s="165"/>
      <c r="F153" s="162" t="s">
        <v>58</v>
      </c>
      <c r="G153" s="163"/>
      <c r="H153" s="164" t="s">
        <v>85</v>
      </c>
      <c r="I153" s="166"/>
      <c r="J153" s="159"/>
      <c r="K153" s="162" t="s">
        <v>58</v>
      </c>
      <c r="L153" s="163"/>
      <c r="M153" s="164" t="s">
        <v>85</v>
      </c>
      <c r="N153" s="166"/>
      <c r="O153" s="159"/>
      <c r="P153" s="162" t="s">
        <v>58</v>
      </c>
      <c r="Q153" s="163"/>
      <c r="R153" s="164" t="s">
        <v>85</v>
      </c>
      <c r="S153" s="166"/>
      <c r="T153" s="159"/>
      <c r="U153" s="162" t="s">
        <v>58</v>
      </c>
      <c r="V153" s="163"/>
      <c r="W153" s="164" t="s">
        <v>85</v>
      </c>
      <c r="X153" s="166"/>
      <c r="Y153" s="123"/>
      <c r="Z153" s="105"/>
      <c r="AA153" s="105"/>
    </row>
    <row r="154" spans="1:27" ht="21" hidden="1" customHeight="1" x14ac:dyDescent="0.35">
      <c r="A154" s="167" t="s">
        <v>61</v>
      </c>
      <c r="B154" s="168">
        <v>1</v>
      </c>
      <c r="C154" s="169">
        <v>2</v>
      </c>
      <c r="D154" s="169">
        <v>3</v>
      </c>
      <c r="E154" s="170"/>
      <c r="F154" s="184" t="s">
        <v>61</v>
      </c>
      <c r="G154" s="168">
        <v>1</v>
      </c>
      <c r="H154" s="169">
        <v>2</v>
      </c>
      <c r="I154" s="172">
        <v>3</v>
      </c>
      <c r="J154" s="159"/>
      <c r="K154" s="167" t="s">
        <v>61</v>
      </c>
      <c r="L154" s="168">
        <v>1</v>
      </c>
      <c r="M154" s="169">
        <v>2</v>
      </c>
      <c r="N154" s="172">
        <v>3</v>
      </c>
      <c r="O154" s="159"/>
      <c r="P154" s="167" t="s">
        <v>61</v>
      </c>
      <c r="Q154" s="168">
        <v>1</v>
      </c>
      <c r="R154" s="169">
        <v>2</v>
      </c>
      <c r="S154" s="172">
        <v>3</v>
      </c>
      <c r="T154" s="159"/>
      <c r="U154" s="167" t="s">
        <v>61</v>
      </c>
      <c r="V154" s="168">
        <v>1</v>
      </c>
      <c r="W154" s="169">
        <v>2</v>
      </c>
      <c r="X154" s="172">
        <v>3</v>
      </c>
      <c r="Y154" s="76"/>
      <c r="Z154" s="105"/>
      <c r="AA154" s="105"/>
    </row>
    <row r="155" spans="1:27" ht="21" hidden="1" customHeight="1" x14ac:dyDescent="0.35">
      <c r="A155" s="162">
        <v>700</v>
      </c>
      <c r="B155" s="269">
        <f>(IF(B109&lt;2300,64/B109,IF(B109&gt;3000,(-1.8*LOG((0.002/8.82/3.7)^1.11+6.9/B109))^-2,23.857*10^-6*B109-0.0271)))/(IF(B85&lt;2300,64/B85,IF(B85&gt;3000,(-1.8*LOG((0.002/8.82/3.7)^1.11+6.9/B85))^-2,23.857*10^-6*B85-0.0271)))*(0.2436*$A155/1000-0.0738)*B231^(-0.0384*$A155/1000+1.8866)</f>
        <v>18.504747385188253</v>
      </c>
      <c r="C155" s="187">
        <f t="shared" ref="C155:D155" si="450">(IF(C109&lt;2300,64/C109,IF(C109&gt;3000,(-1.8*LOG((0.002/8.82/3.7)^1.11+6.9/C109))^-2,23.857*10^-6*C109-0.0271)))/(IF(C85&lt;2300,64/C85,IF(C85&gt;3000,(-1.8*LOG((0.002/8.82/3.7)^1.11+6.9/C85))^-2,23.857*10^-6*C85-0.0271)))*(0.2436*$A155/1000-0.0738)*C231^(-0.0384*$A155/1000+1.8866)</f>
        <v>54.145358016693805</v>
      </c>
      <c r="D155" s="188">
        <f t="shared" si="450"/>
        <v>81.816618767754363</v>
      </c>
      <c r="E155" s="20"/>
      <c r="F155" s="21">
        <v>700</v>
      </c>
      <c r="G155" s="186">
        <f>(IF(G109&lt;2300,64/G109,IF(G109&gt;3000,(-1.8*LOG((0.002/8.82/3.7)^1.11+6.9/G109))^-2,23.857*10^-6*G109-0.0271)))/(IF(G85&lt;2300,64/G85,IF(G85&gt;3000,(-1.8*LOG((0.002/8.82/3.7)^1.11+6.9/G85))^-2,23.857*10^-6*G85-0.0271)))*((-0.0757*($A155/1000)^2+0.7552*($A155/1000)-0.2937)*G231^(0.0013*($A155/1000)^2-0.0205*($A155/1000)+1.8235))</f>
        <v>67.18756890203403</v>
      </c>
      <c r="H155" s="187">
        <f t="shared" ref="H155:I155" si="451">(IF(H109&lt;2300,64/H109,IF(H109&gt;3000,(-1.8*LOG((0.002/8.82/3.7)^1.11+6.9/H109))^-2,23.857*10^-6*H109-0.0271)))/(IF(H85&lt;2300,64/H85,IF(H85&gt;3000,(-1.8*LOG((0.002/8.82/3.7)^1.11+6.9/H85))^-2,23.857*10^-6*H85-0.0271)))*((-0.0757*($A155/1000)^2+0.7552*($A155/1000)-0.2937)*H231^(0.0013*($A155/1000)^2-0.0205*($A155/1000)+1.8235))</f>
        <v>189.87993034554972</v>
      </c>
      <c r="I155" s="188">
        <f t="shared" si="451"/>
        <v>284.7650122172405</v>
      </c>
      <c r="J155" s="8"/>
      <c r="K155" s="21">
        <v>700</v>
      </c>
      <c r="L155" s="269">
        <f>(IF(L109&lt;2300,64/L109,IF(L109&gt;3000,(-1.8*LOG((0.002/8.82/3.7)^1.11+6.9/L109))^-2,23.857*10^-6*L109-0.0271)))/(IF(L85&lt;2300,64/L85,IF(L85&gt;3000,(-1.8*LOG((0.002/8.82/3.7)^1.11+6.9/L85))^-2,23.857*10^-6*L85-0.0271)))*((-0.0067*($A155/1000)^2+0.0857*($A155/1000)-0.0268)*L231^(-0.0049*($A155/1000)^2+0.0233*($A155/1000)+1.9776))</f>
        <v>21.974607346041804</v>
      </c>
      <c r="M155" s="187">
        <f t="shared" ref="M155:N155" si="452">(IF(M109&lt;2300,64/M109,IF(M109&gt;3000,(-1.8*LOG((0.002/8.82/3.7)^1.11+6.9/M109))^-2,23.857*10^-6*M109-0.0271)))/(IF(M85&lt;2300,64/M85,IF(M85&gt;3000,(-1.8*LOG((0.002/8.82/3.7)^1.11+6.9/M85))^-2,23.857*10^-6*M85-0.0271)))*((-0.0067*($A155/1000)^2+0.0857*($A155/1000)-0.0268)*M231^(-0.0049*($A155/1000)^2+0.0233*($A155/1000)+1.9776))</f>
        <v>69.002252591974312</v>
      </c>
      <c r="N155" s="188">
        <f t="shared" si="452"/>
        <v>107.61193278407995</v>
      </c>
      <c r="O155" s="8"/>
      <c r="P155" s="21">
        <v>700</v>
      </c>
      <c r="Q155" s="186">
        <f t="shared" ref="Q155:S155" si="453">(IF(Q109&lt;2300,64/Q109,IF(Q109&gt;3000,(-1.8*LOG((0.002/8.82/3.7)^1.11+6.9/Q109))^-2,23.857*10^-6*Q109-0.0271)))/(IF(Q85&lt;2300,64/Q85,IF(Q85&gt;3000,(-1.8*LOG((0.002/8.82/3.7)^1.11+6.9/Q85))^-2,23.857*10^-6*Q85-0.0271)))*((-0.0757*($A155/1000)^2+0.7552*($A155/1000)-0.2937)*Q231^(0.0013*($A155/1000)^2-0.0205*($A155/1000)+1.8235))</f>
        <v>122.4052054506203</v>
      </c>
      <c r="R155" s="187">
        <f t="shared" si="453"/>
        <v>346.95434114218818</v>
      </c>
      <c r="S155" s="188">
        <f t="shared" si="453"/>
        <v>519.05498527825671</v>
      </c>
      <c r="T155" s="8"/>
      <c r="U155" s="21">
        <v>700</v>
      </c>
      <c r="V155" s="186">
        <f t="shared" ref="V155:X155" si="454">(IF(V109&lt;2300,64/V109,IF(V109&gt;3000,(-1.8*LOG((0.002/8.82/3.7)^1.11+6.9/V109))^-2,23.857*10^-6*V109-0.0271)))/(IF(V85&lt;2300,64/V85,IF(V85&gt;3000,(-1.8*LOG((0.002/8.82/3.7)^1.11+6.9/V85))^-2,23.857*10^-6*V85-0.0271)))*((-0.0067*($A155/1000)^2+0.0857*($A155/1000)-0.0268)*V231^(-0.0049*($A155/1000)^2+0.0233*($A155/1000)+1.9776))</f>
        <v>65.344504291931443</v>
      </c>
      <c r="W155" s="187">
        <f t="shared" si="454"/>
        <v>205.60899960913679</v>
      </c>
      <c r="X155" s="188">
        <f t="shared" si="454"/>
        <v>320.39046443138949</v>
      </c>
      <c r="Y155" s="116"/>
      <c r="Z155" s="105"/>
      <c r="AA155" s="105"/>
    </row>
    <row r="156" spans="1:27" ht="21" hidden="1" customHeight="1" x14ac:dyDescent="0.35">
      <c r="A156" s="176">
        <v>800</v>
      </c>
      <c r="B156" s="150">
        <f t="shared" ref="B156:D156" si="455">(IF(B110&lt;2300,64/B110,IF(B110&gt;3000,(-1.8*LOG((0.002/8.82/3.7)^1.11+6.9/B110))^-2,23.857*10^-6*B110-0.0271)))/(IF(B86&lt;2300,64/B86,IF(B86&gt;3000,(-1.8*LOG((0.002/8.82/3.7)^1.11+6.9/B86))^-2,23.857*10^-6*B86-0.0271)))*(0.2436*$A156/1000-0.0738)*B232^(-0.0384*$A156/1000+1.8866)</f>
        <v>22.915420523091747</v>
      </c>
      <c r="C156" s="151">
        <f t="shared" si="455"/>
        <v>66.902618634493919</v>
      </c>
      <c r="D156" s="152">
        <f t="shared" si="455"/>
        <v>101.00740920921359</v>
      </c>
      <c r="E156" s="20"/>
      <c r="F156" s="189">
        <v>800</v>
      </c>
      <c r="G156" s="150">
        <f t="shared" ref="G156:I156" si="456">(IF(G110&lt;2300,64/G110,IF(G110&gt;3000,(-1.8*LOG((0.002/8.82/3.7)^1.11+6.9/G110))^-2,23.857*10^-6*G110-0.0271)))/(IF(G86&lt;2300,64/G86,IF(G86&gt;3000,(-1.8*LOG((0.002/8.82/3.7)^1.11+6.9/G86))^-2,23.857*10^-6*G86-0.0271)))*((-0.0757*($A156/1000)^2+0.7552*($A156/1000)-0.2937)*G232^(0.0013*($A156/1000)^2-0.0205*($A156/1000)+1.8235))</f>
        <v>88.447681004130615</v>
      </c>
      <c r="H156" s="151">
        <f t="shared" si="456"/>
        <v>249.69746049835615</v>
      </c>
      <c r="I156" s="152">
        <f t="shared" si="456"/>
        <v>374.31849453850555</v>
      </c>
      <c r="J156" s="8"/>
      <c r="K156" s="189">
        <v>800</v>
      </c>
      <c r="L156" s="150">
        <f t="shared" ref="L156:N156" si="457">(IF(L110&lt;2300,64/L110,IF(L110&gt;3000,(-1.8*LOG((0.002/8.82/3.7)^1.11+6.9/L110))^-2,23.857*10^-6*L110-0.0271)))/(IF(L86&lt;2300,64/L86,IF(L86&gt;3000,(-1.8*LOG((0.002/8.82/3.7)^1.11+6.9/L86))^-2,23.857*10^-6*L86-0.0271)))*((-0.0067*($A156/1000)^2+0.0857*($A156/1000)-0.0268)*L232^(-0.0049*($A156/1000)^2+0.0233*($A156/1000)+1.9776))</f>
        <v>27.679015895130995</v>
      </c>
      <c r="M156" s="151">
        <f t="shared" si="457"/>
        <v>86.994298642427523</v>
      </c>
      <c r="N156" s="152">
        <f t="shared" si="457"/>
        <v>135.71958584346226</v>
      </c>
      <c r="O156" s="8"/>
      <c r="P156" s="189">
        <v>800</v>
      </c>
      <c r="Q156" s="150">
        <f t="shared" ref="Q156:S156" si="458">(IF(Q110&lt;2300,64/Q110,IF(Q110&gt;3000,(-1.8*LOG((0.002/8.82/3.7)^1.11+6.9/Q110))^-2,23.857*10^-6*Q110-0.0271)))/(IF(Q86&lt;2300,64/Q86,IF(Q86&gt;3000,(-1.8*LOG((0.002/8.82/3.7)^1.11+6.9/Q86))^-2,23.857*10^-6*Q86-0.0271)))*((-0.0757*($A156/1000)^2+0.7552*($A156/1000)-0.2937)*Q232^(0.0013*($A156/1000)^2-0.0205*($A156/1000)+1.8235))</f>
        <v>161.03875032297847</v>
      </c>
      <c r="R156" s="151">
        <f t="shared" si="458"/>
        <v>455.97292328780702</v>
      </c>
      <c r="S156" s="152">
        <f t="shared" si="458"/>
        <v>681.86874386518548</v>
      </c>
      <c r="T156" s="8"/>
      <c r="U156" s="189">
        <v>800</v>
      </c>
      <c r="V156" s="150">
        <f t="shared" ref="V156:X156" si="459">(IF(V110&lt;2300,64/V110,IF(V110&gt;3000,(-1.8*LOG((0.002/8.82/3.7)^1.11+6.9/V110))^-2,23.857*10^-6*V110-0.0271)))/(IF(V86&lt;2300,64/V86,IF(V86&gt;3000,(-1.8*LOG((0.002/8.82/3.7)^1.11+6.9/V86))^-2,23.857*10^-6*V86-0.0271)))*((-0.0067*($A156/1000)^2+0.0857*($A156/1000)-0.0268)*V232^(-0.0049*($A156/1000)^2+0.0233*($A156/1000)+1.9776))</f>
        <v>82.379214317318542</v>
      </c>
      <c r="W156" s="151">
        <f t="shared" si="459"/>
        <v>259.44745355833305</v>
      </c>
      <c r="X156" s="152">
        <f t="shared" si="459"/>
        <v>404.4279461119358</v>
      </c>
      <c r="Y156" s="116"/>
      <c r="Z156" s="105"/>
      <c r="AA156" s="105"/>
    </row>
    <row r="157" spans="1:27" ht="21" hidden="1" customHeight="1" x14ac:dyDescent="0.35">
      <c r="A157" s="180">
        <v>900</v>
      </c>
      <c r="B157" s="153">
        <f t="shared" ref="B157:D157" si="460">(IF(B111&lt;2300,64/B111,IF(B111&gt;3000,(-1.8*LOG((0.002/8.82/3.7)^1.11+6.9/B111))^-2,23.857*10^-6*B111-0.0271)))/(IF(B87&lt;2300,64/B87,IF(B87&gt;3000,(-1.8*LOG((0.002/8.82/3.7)^1.11+6.9/B87))^-2,23.857*10^-6*B87-0.0271)))*(0.2436*$A157/1000-0.0738)*B233^(-0.0384*$A157/1000+1.8866)</f>
        <v>27.228757948625638</v>
      </c>
      <c r="C157" s="154">
        <f t="shared" si="460"/>
        <v>79.319566700471</v>
      </c>
      <c r="D157" s="155">
        <f t="shared" si="460"/>
        <v>119.65208348310418</v>
      </c>
      <c r="E157" s="20"/>
      <c r="F157" s="22">
        <v>900</v>
      </c>
      <c r="G157" s="153">
        <f t="shared" ref="G157:I157" si="461">(IF(G111&lt;2300,64/G111,IF(G111&gt;3000,(-1.8*LOG((0.002/8.82/3.7)^1.11+6.9/G111))^-2,23.857*10^-6*G111-0.0271)))/(IF(G87&lt;2300,64/G87,IF(G87&gt;3000,(-1.8*LOG((0.002/8.82/3.7)^1.11+6.9/G87))^-2,23.857*10^-6*G87-0.0271)))*((-0.0757*($A157/1000)^2+0.7552*($A157/1000)-0.2937)*G233^(0.0013*($A157/1000)^2-0.0205*($A157/1000)+1.8235))</f>
        <v>108.95326199832904</v>
      </c>
      <c r="H157" s="154">
        <f t="shared" si="461"/>
        <v>307.26417834147543</v>
      </c>
      <c r="I157" s="155">
        <f t="shared" si="461"/>
        <v>460.42745875900499</v>
      </c>
      <c r="J157" s="8"/>
      <c r="K157" s="22">
        <v>900</v>
      </c>
      <c r="L157" s="153">
        <f t="shared" ref="L157:N157" si="462">(IF(L111&lt;2300,64/L111,IF(L111&gt;3000,(-1.8*LOG((0.002/8.82/3.7)^1.11+6.9/L111))^-2,23.857*10^-6*L111-0.0271)))/(IF(L87&lt;2300,64/L87,IF(L87&gt;3000,(-1.8*LOG((0.002/8.82/3.7)^1.11+6.9/L87))^-2,23.857*10^-6*L87-0.0271)))*((-0.0067*($A157/1000)^2+0.0857*($A157/1000)-0.0268)*L233^(-0.0049*($A157/1000)^2+0.0233*($A157/1000)+1.9776))</f>
        <v>33.332937492097848</v>
      </c>
      <c r="M157" s="154">
        <f t="shared" si="462"/>
        <v>104.8545500739535</v>
      </c>
      <c r="N157" s="155">
        <f t="shared" si="462"/>
        <v>163.6379725083797</v>
      </c>
      <c r="O157" s="8"/>
      <c r="P157" s="22">
        <v>900</v>
      </c>
      <c r="Q157" s="153">
        <f t="shared" ref="Q157:S157" si="463">(IF(Q111&lt;2300,64/Q111,IF(Q111&gt;3000,(-1.8*LOG((0.002/8.82/3.7)^1.11+6.9/Q111))^-2,23.857*10^-6*Q111-0.0271)))/(IF(Q87&lt;2300,64/Q87,IF(Q87&gt;3000,(-1.8*LOG((0.002/8.82/3.7)^1.11+6.9/Q87))^-2,23.857*10^-6*Q87-0.0271)))*((-0.0757*($A157/1000)^2+0.7552*($A157/1000)-0.2937)*Q233^(0.0013*($A157/1000)^2-0.0205*($A157/1000)+1.8235))</f>
        <v>198.25351761247134</v>
      </c>
      <c r="R157" s="154">
        <f t="shared" si="463"/>
        <v>560.75388107514425</v>
      </c>
      <c r="S157" s="155">
        <f t="shared" si="463"/>
        <v>838.21845632363829</v>
      </c>
      <c r="T157" s="8"/>
      <c r="U157" s="22">
        <v>900</v>
      </c>
      <c r="V157" s="153">
        <f t="shared" ref="V157:X157" si="464">(IF(V111&lt;2300,64/V111,IF(V111&gt;3000,(-1.8*LOG((0.002/8.82/3.7)^1.11+6.9/V111))^-2,23.857*10^-6*V111-0.0271)))/(IF(V87&lt;2300,64/V87,IF(V87&gt;3000,(-1.8*LOG((0.002/8.82/3.7)^1.11+6.9/V87))^-2,23.857*10^-6*V87-0.0271)))*((-0.0067*($A157/1000)^2+0.0857*($A157/1000)-0.0268)*V233^(-0.0049*($A157/1000)^2+0.0233*($A157/1000)+1.9776))</f>
        <v>99.28790678222191</v>
      </c>
      <c r="W157" s="154">
        <f t="shared" si="464"/>
        <v>312.96973240102835</v>
      </c>
      <c r="X157" s="155">
        <f t="shared" si="464"/>
        <v>488.02142397066496</v>
      </c>
      <c r="Y157" s="116"/>
      <c r="Z157" s="179"/>
      <c r="AA157" s="105"/>
    </row>
    <row r="158" spans="1:27" ht="21" hidden="1" customHeight="1" x14ac:dyDescent="0.35">
      <c r="A158" s="162">
        <v>1000</v>
      </c>
      <c r="B158" s="186">
        <f t="shared" ref="B158:D158" si="465">(IF(B112&lt;2300,64/B112,IF(B112&gt;3000,(-1.8*LOG((0.002/8.82/3.7)^1.11+6.9/B112))^-2,23.857*10^-6*B112-0.0271)))/(IF(B88&lt;2300,64/B88,IF(B88&gt;3000,(-1.8*LOG((0.002/8.82/3.7)^1.11+6.9/B88))^-2,23.857*10^-6*B88-0.0271)))*(0.2436*$A158/1000-0.0738)*B234^(-0.0384*$A158/1000+1.8866)</f>
        <v>120.4085929003509</v>
      </c>
      <c r="C158" s="187">
        <f t="shared" si="465"/>
        <v>348.92630795008643</v>
      </c>
      <c r="D158" s="188">
        <f t="shared" si="465"/>
        <v>527.59107354742775</v>
      </c>
      <c r="E158" s="20"/>
      <c r="F158" s="21">
        <v>1000</v>
      </c>
      <c r="G158" s="186">
        <f t="shared" ref="G158:I158" si="466">(IF(G112&lt;2300,64/G112,IF(G112&gt;3000,(-1.8*LOG((0.002/8.82/3.7)^1.11+6.9/G112))^-2,23.857*10^-6*G112-0.0271)))/(IF(G88&lt;2300,64/G88,IF(G88&gt;3000,(-1.8*LOG((0.002/8.82/3.7)^1.11+6.9/G88))^-2,23.857*10^-6*G88-0.0271)))*((-0.0757*($A158/1000)^2+0.7552*($A158/1000)-0.2937)*G234^(0.0013*($A158/1000)^2-0.0205*($A158/1000)+1.8235))</f>
        <v>475.5094188524846</v>
      </c>
      <c r="H158" s="187">
        <f t="shared" si="466"/>
        <v>1344.3508706785933</v>
      </c>
      <c r="I158" s="188">
        <f t="shared" si="466"/>
        <v>2009.4058258056261</v>
      </c>
      <c r="J158" s="8"/>
      <c r="K158" s="21">
        <v>1000</v>
      </c>
      <c r="L158" s="186">
        <f t="shared" ref="L158:N158" si="467">(IF(L112&lt;2300,64/L112,IF(L112&gt;3000,(-1.8*LOG((0.002/8.82/3.7)^1.11+6.9/L112))^-2,23.857*10^-6*L112-0.0271)))/(IF(L88&lt;2300,64/L88,IF(L88&gt;3000,(-1.8*LOG((0.002/8.82/3.7)^1.11+6.9/L88))^-2,23.857*10^-6*L88-0.0271)))*((-0.0067*($A158/1000)^2+0.0857*($A158/1000)-0.0268)*L234^(-0.0049*($A158/1000)^2+0.0233*($A158/1000)+1.9776))</f>
        <v>164.8378133505515</v>
      </c>
      <c r="M158" s="187">
        <f t="shared" si="467"/>
        <v>520.0729148257949</v>
      </c>
      <c r="N158" s="188">
        <f t="shared" si="467"/>
        <v>812.17152781798347</v>
      </c>
      <c r="O158" s="8"/>
      <c r="P158" s="21">
        <v>1000</v>
      </c>
      <c r="Q158" s="186">
        <f t="shared" ref="Q158:S158" si="468">(IF(Q112&lt;2300,64/Q112,IF(Q112&gt;3000,(-1.8*LOG((0.002/8.82/3.7)^1.11+6.9/Q112))^-2,23.857*10^-6*Q112-0.0271)))/(IF(Q88&lt;2300,64/Q88,IF(Q88&gt;3000,(-1.8*LOG((0.002/8.82/3.7)^1.11+6.9/Q88))^-2,23.857*10^-6*Q88-0.0271)))*((-0.0757*($A158/1000)^2+0.7552*($A158/1000)-0.2937)*Q234^(0.0013*($A158/1000)^2-0.0205*($A158/1000)+1.8235))</f>
        <v>866.49477500379498</v>
      </c>
      <c r="R158" s="187">
        <f t="shared" si="468"/>
        <v>2447.5936337203671</v>
      </c>
      <c r="S158" s="188">
        <f t="shared" si="468"/>
        <v>3659.1401438447542</v>
      </c>
      <c r="T158" s="8"/>
      <c r="U158" s="21">
        <v>1000</v>
      </c>
      <c r="V158" s="186">
        <f t="shared" ref="V158:X158" si="469">(IF(V112&lt;2300,64/V112,IF(V112&gt;3000,(-1.8*LOG((0.002/8.82/3.7)^1.11+6.9/V112))^-2,23.857*10^-6*V112-0.0271)))/(IF(V88&lt;2300,64/V88,IF(V88&gt;3000,(-1.8*LOG((0.002/8.82/3.7)^1.11+6.9/V88))^-2,23.857*10^-6*V88-0.0271)))*((-0.0067*($A158/1000)^2+0.0857*($A158/1000)-0.0268)*V234^(-0.0049*($A158/1000)^2+0.0233*($A158/1000)+1.9776))</f>
        <v>493.27577536017907</v>
      </c>
      <c r="W158" s="187">
        <f t="shared" si="469"/>
        <v>1555.7586549048826</v>
      </c>
      <c r="X158" s="188">
        <f t="shared" si="469"/>
        <v>2427.7278565098359</v>
      </c>
      <c r="Y158" s="116"/>
      <c r="Z158" s="105"/>
      <c r="AA158" s="105"/>
    </row>
    <row r="159" spans="1:27" ht="21" hidden="1" customHeight="1" x14ac:dyDescent="0.35">
      <c r="A159" s="176">
        <v>1100</v>
      </c>
      <c r="B159" s="150">
        <f t="shared" ref="B159:D159" si="470">(IF(B113&lt;2300,64/B113,IF(B113&gt;3000,(-1.8*LOG((0.002/8.82/3.7)^1.11+6.9/B113))^-2,23.857*10^-6*B113-0.0271)))/(IF(B89&lt;2300,64/B89,IF(B89&gt;3000,(-1.8*LOG((0.002/8.82/3.7)^1.11+6.9/B89))^-2,23.857*10^-6*B89-0.0271)))*(0.2436*$A159/1000-0.0738)*B235^(-0.0384*$A159/1000+1.8866)</f>
        <v>135.81777956455983</v>
      </c>
      <c r="C159" s="151">
        <f t="shared" si="470"/>
        <v>392.71076420144601</v>
      </c>
      <c r="D159" s="152">
        <f t="shared" si="470"/>
        <v>593.28511206870849</v>
      </c>
      <c r="E159" s="20"/>
      <c r="F159" s="189">
        <v>1100</v>
      </c>
      <c r="G159" s="150">
        <f t="shared" ref="G159:I159" si="471">(IF(G113&lt;2300,64/G113,IF(G113&gt;3000,(-1.8*LOG((0.002/8.82/3.7)^1.11+6.9/G113))^-2,23.857*10^-6*G113-0.0271)))/(IF(G89&lt;2300,64/G89,IF(G89&gt;3000,(-1.8*LOG((0.002/8.82/3.7)^1.11+6.9/G89))^-2,23.857*10^-6*G89-0.0271)))*((-0.0757*($A159/1000)^2+0.7552*($A159/1000)-0.2937)*G235^(0.0013*($A159/1000)^2-0.0205*($A159/1000)+1.8235))</f>
        <v>545.16191401097683</v>
      </c>
      <c r="H159" s="151">
        <f t="shared" si="471"/>
        <v>1539.6942655849011</v>
      </c>
      <c r="I159" s="152">
        <f t="shared" si="471"/>
        <v>2300.4754483614065</v>
      </c>
      <c r="J159" s="8"/>
      <c r="K159" s="189">
        <v>1100</v>
      </c>
      <c r="L159" s="150">
        <f t="shared" ref="L159:N159" si="472">(IF(L113&lt;2300,64/L113,IF(L113&gt;3000,(-1.8*LOG((0.002/8.82/3.7)^1.11+6.9/L113))^-2,23.857*10^-6*L113-0.0271)))/(IF(L89&lt;2300,64/L89,IF(L89&gt;3000,(-1.8*LOG((0.002/8.82/3.7)^1.11+6.9/L89))^-2,23.857*10^-6*L89-0.0271)))*((-0.0067*($A159/1000)^2+0.0857*($A159/1000)-0.0268)*L235^(-0.0049*($A159/1000)^2+0.0233*($A159/1000)+1.9776))</f>
        <v>188.44433878452352</v>
      </c>
      <c r="M159" s="151">
        <f t="shared" si="472"/>
        <v>594.9983227780474</v>
      </c>
      <c r="N159" s="152">
        <f t="shared" si="472"/>
        <v>929.44874186525931</v>
      </c>
      <c r="O159" s="8"/>
      <c r="P159" s="189">
        <v>1100</v>
      </c>
      <c r="Q159" s="150">
        <f t="shared" ref="Q159:S159" si="473">(IF(Q113&lt;2300,64/Q113,IF(Q113&gt;3000,(-1.8*LOG((0.002/8.82/3.7)^1.11+6.9/Q113))^-2,23.857*10^-6*Q113-0.0271)))/(IF(Q89&lt;2300,64/Q89,IF(Q89&gt;3000,(-1.8*LOG((0.002/8.82/3.7)^1.11+6.9/Q89))^-2,23.857*10^-6*Q89-0.0271)))*((-0.0757*($A159/1000)^2+0.7552*($A159/1000)-0.2937)*Q235^(0.0013*($A159/1000)^2-0.0205*($A159/1000)+1.8235))</f>
        <v>992.83177565537244</v>
      </c>
      <c r="R159" s="151">
        <f t="shared" si="473"/>
        <v>2801.5919773956721</v>
      </c>
      <c r="S159" s="152">
        <f t="shared" si="473"/>
        <v>4186.7074573501186</v>
      </c>
      <c r="T159" s="8"/>
      <c r="U159" s="189">
        <v>1100</v>
      </c>
      <c r="V159" s="150">
        <f t="shared" ref="V159:X159" si="474">(IF(V113&lt;2300,64/V113,IF(V113&gt;3000,(-1.8*LOG((0.002/8.82/3.7)^1.11+6.9/V113))^-2,23.857*10^-6*V113-0.0271)))/(IF(V89&lt;2300,64/V89,IF(V89&gt;3000,(-1.8*LOG((0.002/8.82/3.7)^1.11+6.9/V89))^-2,23.857*10^-6*V89-0.0271)))*((-0.0067*($A159/1000)^2+0.0857*($A159/1000)-0.0268)*V235^(-0.0049*($A159/1000)^2+0.0233*($A159/1000)+1.9776))</f>
        <v>564.32113796856436</v>
      </c>
      <c r="W159" s="151">
        <f t="shared" si="474"/>
        <v>1781.1640037255081</v>
      </c>
      <c r="X159" s="152">
        <f t="shared" si="474"/>
        <v>2780.2743414071015</v>
      </c>
      <c r="Y159" s="116"/>
    </row>
    <row r="160" spans="1:27" ht="21" hidden="1" customHeight="1" x14ac:dyDescent="0.35">
      <c r="A160" s="180">
        <v>1200</v>
      </c>
      <c r="B160" s="153">
        <f t="shared" ref="B160:D160" si="475">(IF(B114&lt;2300,64/B114,IF(B114&gt;3000,(-1.8*LOG((0.002/8.82/3.7)^1.11+6.9/B114))^-2,23.857*10^-6*B114-0.0271)))/(IF(B90&lt;2300,64/B90,IF(B90&gt;3000,(-1.8*LOG((0.002/8.82/3.7)^1.11+6.9/B90))^-2,23.857*10^-6*B90-0.0271)))*(0.2436*$A160/1000-0.0738)*B236^(-0.0384*$A160/1000+1.8866)</f>
        <v>150.78742401983621</v>
      </c>
      <c r="C160" s="154">
        <f t="shared" si="475"/>
        <v>435.0320430601688</v>
      </c>
      <c r="D160" s="155">
        <f t="shared" si="475"/>
        <v>656.65735442689663</v>
      </c>
      <c r="E160" s="20"/>
      <c r="F160" s="22">
        <v>1200</v>
      </c>
      <c r="G160" s="153">
        <f t="shared" ref="G160:I160" si="476">(IF(G114&lt;2300,64/G114,IF(G114&gt;3000,(-1.8*LOG((0.002/8.82/3.7)^1.11+6.9/G114))^-2,23.857*10^-6*G114-0.0271)))/(IF(G90&lt;2300,64/G90,IF(G90&gt;3000,(-1.8*LOG((0.002/8.82/3.7)^1.11+6.9/G90))^-2,23.857*10^-6*G90-0.0271)))*((-0.0757*($A160/1000)^2+0.7552*($A160/1000)-0.2937)*G236^(0.0013*($A160/1000)^2-0.0205*($A160/1000)+1.8235))</f>
        <v>612.04090908763521</v>
      </c>
      <c r="H160" s="154">
        <f t="shared" si="476"/>
        <v>1726.8372801641954</v>
      </c>
      <c r="I160" s="155">
        <f t="shared" si="476"/>
        <v>2579.0818651361469</v>
      </c>
      <c r="J160" s="8"/>
      <c r="K160" s="22">
        <v>1200</v>
      </c>
      <c r="L160" s="153">
        <f t="shared" ref="L160:N160" si="477">(IF(L114&lt;2300,64/L114,IF(L114&gt;3000,(-1.8*LOG((0.002/8.82/3.7)^1.11+6.9/L114))^-2,23.857*10^-6*L114-0.0271)))/(IF(L90&lt;2300,64/L90,IF(L90&gt;3000,(-1.8*LOG((0.002/8.82/3.7)^1.11+6.9/L90))^-2,23.857*10^-6*L90-0.0271)))*((-0.0067*($A160/1000)^2+0.0857*($A160/1000)-0.0268)*L236^(-0.0049*($A160/1000)^2+0.0233*($A160/1000)+1.9776))</f>
        <v>211.78349208105229</v>
      </c>
      <c r="M160" s="154">
        <f t="shared" si="477"/>
        <v>669.15311818051441</v>
      </c>
      <c r="N160" s="155">
        <f t="shared" si="477"/>
        <v>1045.5670351670676</v>
      </c>
      <c r="O160" s="8"/>
      <c r="P160" s="22">
        <v>1200</v>
      </c>
      <c r="Q160" s="153">
        <f t="shared" ref="Q160:S160" si="478">(IF(Q114&lt;2300,64/Q114,IF(Q114&gt;3000,(-1.8*LOG((0.002/8.82/3.7)^1.11+6.9/Q114))^-2,23.857*10^-6*Q114-0.0271)))/(IF(Q90&lt;2300,64/Q90,IF(Q90&gt;3000,(-1.8*LOG((0.002/8.82/3.7)^1.11+6.9/Q90))^-2,23.857*10^-6*Q90-0.0271)))*((-0.0757*($A160/1000)^2+0.7552*($A160/1000)-0.2937)*Q236^(0.0013*($A160/1000)^2-0.0205*($A160/1000)+1.8235))</f>
        <v>1113.9807955851377</v>
      </c>
      <c r="R160" s="154">
        <f t="shared" si="478"/>
        <v>3140.2864791522948</v>
      </c>
      <c r="S160" s="155">
        <f t="shared" si="478"/>
        <v>4691.0225368325382</v>
      </c>
      <c r="T160" s="8"/>
      <c r="U160" s="22">
        <v>1200</v>
      </c>
      <c r="V160" s="153">
        <f t="shared" ref="V160:X160" si="479">(IF(V114&lt;2300,64/V114,IF(V114&gt;3000,(-1.8*LOG((0.002/8.82/3.7)^1.11+6.9/V114))^-2,23.857*10^-6*V114-0.0271)))/(IF(V90&lt;2300,64/V90,IF(V90&gt;3000,(-1.8*LOG((0.002/8.82/3.7)^1.11+6.9/V90))^-2,23.857*10^-6*V90-0.0271)))*((-0.0067*($A160/1000)^2+0.0857*($A160/1000)-0.0268)*V236^(-0.0049*($A160/1000)^2+0.0233*($A160/1000)+1.9776))</f>
        <v>634.63239324664596</v>
      </c>
      <c r="W160" s="154">
        <f t="shared" si="479"/>
        <v>2004.4742820546442</v>
      </c>
      <c r="X160" s="155">
        <f t="shared" si="479"/>
        <v>3129.6855736988764</v>
      </c>
      <c r="Y160" s="116"/>
    </row>
    <row r="161" spans="1:27" ht="21" hidden="1" customHeight="1" x14ac:dyDescent="0.35">
      <c r="A161" s="162">
        <v>1300</v>
      </c>
      <c r="B161" s="186">
        <f t="shared" ref="B161:D161" si="480">(IF(B115&lt;2300,64/B115,IF(B115&gt;3000,(-1.8*LOG((0.002/8.82/3.7)^1.11+6.9/B115))^-2,23.857*10^-6*B115-0.0271)))/(IF(B91&lt;2300,64/B91,IF(B91&gt;3000,(-1.8*LOG((0.002/8.82/3.7)^1.11+6.9/B91))^-2,23.857*10^-6*B91-0.0271)))*(0.2436*$A161/1000-0.0738)*B237^(-0.0384*$A161/1000+1.8866)</f>
        <v>355.16117766462139</v>
      </c>
      <c r="C161" s="187">
        <f t="shared" si="480"/>
        <v>1021.4210425334225</v>
      </c>
      <c r="D161" s="188">
        <f t="shared" si="480"/>
        <v>1539.9109892156719</v>
      </c>
      <c r="E161" s="20"/>
      <c r="F161" s="21">
        <v>1300</v>
      </c>
      <c r="G161" s="186">
        <f t="shared" ref="G161:I161" si="481">(IF(G115&lt;2300,64/G115,IF(G115&gt;3000,(-1.8*LOG((0.002/8.82/3.7)^1.11+6.9/G115))^-2,23.857*10^-6*G115-0.0271)))/(IF(G91&lt;2300,64/G91,IF(G91&gt;3000,(-1.8*LOG((0.002/8.82/3.7)^1.11+6.9/G91))^-2,23.857*10^-6*G91-0.0271)))*((-0.0757*($A161/1000)^2+0.7552*($A161/1000)-0.2937)*G237^(0.0013*($A161/1000)^2-0.0205*($A161/1000)+1.8235))</f>
        <v>1428.2807810305726</v>
      </c>
      <c r="H161" s="187">
        <f t="shared" si="481"/>
        <v>4025.7612055944755</v>
      </c>
      <c r="I161" s="188">
        <f t="shared" si="481"/>
        <v>6013.0537172977874</v>
      </c>
      <c r="J161" s="8"/>
      <c r="K161" s="21">
        <v>1300</v>
      </c>
      <c r="L161" s="186">
        <f t="shared" ref="L161:N161" si="482">(IF(L115&lt;2300,64/L115,IF(L115&gt;3000,(-1.8*LOG((0.002/8.82/3.7)^1.11+6.9/L115))^-2,23.857*10^-6*L115-0.0271)))/(IF(L91&lt;2300,64/L91,IF(L91&gt;3000,(-1.8*LOG((0.002/8.82/3.7)^1.11+6.9/L91))^-2,23.857*10^-6*L91-0.0271)))*((-0.0067*($A161/1000)^2+0.0857*($A161/1000)-0.0268)*L237^(-0.0049*($A161/1000)^2+0.0233*($A161/1000)+1.9776))</f>
        <v>539.79415661070311</v>
      </c>
      <c r="M161" s="187">
        <f t="shared" si="482"/>
        <v>1706.2862800301132</v>
      </c>
      <c r="N161" s="188">
        <f t="shared" si="482"/>
        <v>2666.4528146928155</v>
      </c>
      <c r="O161" s="8"/>
      <c r="P161" s="21">
        <v>1300</v>
      </c>
      <c r="Q161" s="186">
        <f t="shared" ref="Q161:S161" si="483">(IF(Q115&lt;2300,64/Q115,IF(Q115&gt;3000,(-1.8*LOG((0.002/8.82/3.7)^1.11+6.9/Q115))^-2,23.857*10^-6*Q115-0.0271)))/(IF(Q91&lt;2300,64/Q91,IF(Q91&gt;3000,(-1.8*LOG((0.002/8.82/3.7)^1.11+6.9/Q91))^-2,23.857*10^-6*Q91-0.0271)))*((-0.0757*($A161/1000)^2+0.7552*($A161/1000)-0.2937)*Q237^(0.0013*($A161/1000)^2-0.0205*($A161/1000)+1.8235))</f>
        <v>2596.0624361468126</v>
      </c>
      <c r="R161" s="187">
        <f t="shared" si="483"/>
        <v>7314.9309109405176</v>
      </c>
      <c r="S161" s="188">
        <f t="shared" si="483"/>
        <v>10926.602753866819</v>
      </c>
      <c r="T161" s="8"/>
      <c r="U161" s="21">
        <v>1300</v>
      </c>
      <c r="V161" s="186">
        <f t="shared" ref="V161:X161" si="484">(IF(V115&lt;2300,64/V115,IF(V115&gt;3000,(-1.8*LOG((0.002/8.82/3.7)^1.11+6.9/V115))^-2,23.857*10^-6*V115-0.0271)))/(IF(V91&lt;2300,64/V91,IF(V91&gt;3000,(-1.8*LOG((0.002/8.82/3.7)^1.11+6.9/V91))^-2,23.857*10^-6*V91-0.0271)))*((-0.0067*($A161/1000)^2+0.0857*($A161/1000)-0.0268)*V237^(-0.0049*($A161/1000)^2+0.0233*($A161/1000)+1.9776))</f>
        <v>1617.2278185039499</v>
      </c>
      <c r="W161" s="187">
        <f t="shared" si="484"/>
        <v>5110.8432759837833</v>
      </c>
      <c r="X161" s="188">
        <f t="shared" si="484"/>
        <v>7987.1178884743576</v>
      </c>
      <c r="Y161" s="116"/>
      <c r="Z161" s="4"/>
      <c r="AA161" s="4"/>
    </row>
    <row r="162" spans="1:27" ht="21" hidden="1" customHeight="1" x14ac:dyDescent="0.35">
      <c r="A162" s="176">
        <v>1400</v>
      </c>
      <c r="B162" s="150">
        <f t="shared" ref="B162:D162" si="485">(IF(B116&lt;2300,64/B116,IF(B116&gt;3000,(-1.8*LOG((0.002/8.82/3.7)^1.11+6.9/B116))^-2,23.857*10^-6*B116-0.0271)))/(IF(B92&lt;2300,64/B92,IF(B92&gt;3000,(-1.8*LOG((0.002/8.82/3.7)^1.11+6.9/B92))^-2,23.857*10^-6*B92-0.0271)))*(0.2436*$A162/1000-0.0738)*B238^(-0.0384*$A162/1000+1.8866)</f>
        <v>384.87346399480242</v>
      </c>
      <c r="C162" s="151">
        <f t="shared" si="485"/>
        <v>1104.429755145195</v>
      </c>
      <c r="D162" s="152">
        <f t="shared" si="485"/>
        <v>1663.6277600117803</v>
      </c>
      <c r="E162" s="20"/>
      <c r="F162" s="189">
        <v>1400</v>
      </c>
      <c r="G162" s="150">
        <f t="shared" ref="G162:I162" si="486">(IF(G116&lt;2300,64/G116,IF(G116&gt;3000,(-1.8*LOG((0.002/8.82/3.7)^1.11+6.9/G116))^-2,23.857*10^-6*G116-0.0271)))/(IF(G92&lt;2300,64/G92,IF(G92&gt;3000,(-1.8*LOG((0.002/8.82/3.7)^1.11+6.9/G92))^-2,23.857*10^-6*G92-0.0271)))*((-0.0757*($A162/1000)^2+0.7552*($A162/1000)-0.2937)*G238^(0.0013*($A162/1000)^2-0.0205*($A162/1000)+1.8235))</f>
        <v>1557.1554591870768</v>
      </c>
      <c r="H162" s="151">
        <f t="shared" si="486"/>
        <v>4384.715132753221</v>
      </c>
      <c r="I162" s="152">
        <f t="shared" si="486"/>
        <v>6546.7219999064882</v>
      </c>
      <c r="J162" s="8"/>
      <c r="K162" s="189">
        <v>1400</v>
      </c>
      <c r="L162" s="150">
        <f t="shared" ref="L162:N162" si="487">(IF(L116&lt;2300,64/L116,IF(L116&gt;3000,(-1.8*LOG((0.002/8.82/3.7)^1.11+6.9/L116))^-2,23.857*10^-6*L116-0.0271)))/(IF(L92&lt;2300,64/L92,IF(L92&gt;3000,(-1.8*LOG((0.002/8.82/3.7)^1.11+6.9/L92))^-2,23.857*10^-6*L92-0.0271)))*((-0.0067*($A162/1000)^2+0.0857*($A162/1000)-0.0268)*L238^(-0.0049*($A162/1000)^2+0.0233*($A162/1000)+1.9776))</f>
        <v>592.24204608410571</v>
      </c>
      <c r="M162" s="151">
        <f t="shared" si="487"/>
        <v>1873.159102273446</v>
      </c>
      <c r="N162" s="152">
        <f t="shared" si="487"/>
        <v>2927.8869896725942</v>
      </c>
      <c r="O162" s="8"/>
      <c r="P162" s="189">
        <v>1400</v>
      </c>
      <c r="Q162" s="150">
        <f t="shared" ref="Q162:S162" si="488">(IF(Q116&lt;2300,64/Q116,IF(Q116&gt;3000,(-1.8*LOG((0.002/8.82/3.7)^1.11+6.9/Q116))^-2,23.857*10^-6*Q116-0.0271)))/(IF(Q92&lt;2300,64/Q92,IF(Q92&gt;3000,(-1.8*LOG((0.002/8.82/3.7)^1.11+6.9/Q92))^-2,23.857*10^-6*Q92-0.0271)))*((-0.0757*($A162/1000)^2+0.7552*($A162/1000)-0.2937)*Q238^(0.0013*($A162/1000)^2-0.0205*($A162/1000)+1.8235))</f>
        <v>2828.7101130606643</v>
      </c>
      <c r="R162" s="151">
        <f t="shared" si="488"/>
        <v>7962.6689943548863</v>
      </c>
      <c r="S162" s="152">
        <f t="shared" si="488"/>
        <v>11889.648209718773</v>
      </c>
      <c r="T162" s="8"/>
      <c r="U162" s="189">
        <v>1400</v>
      </c>
      <c r="V162" s="150">
        <f t="shared" ref="V162:X162" si="489">(IF(V116&lt;2300,64/V116,IF(V116&gt;3000,(-1.8*LOG((0.002/8.82/3.7)^1.11+6.9/V116))^-2,23.857*10^-6*V116-0.0271)))/(IF(V92&lt;2300,64/V92,IF(V92&gt;3000,(-1.8*LOG((0.002/8.82/3.7)^1.11+6.9/V92))^-2,23.857*10^-6*V92-0.0271)))*((-0.0067*($A162/1000)^2+0.0857*($A162/1000)-0.0268)*V238^(-0.0049*($A162/1000)^2+0.0233*($A162/1000)+1.9776))</f>
        <v>1775.3428989135884</v>
      </c>
      <c r="W162" s="151">
        <f t="shared" si="489"/>
        <v>5613.7784188353871</v>
      </c>
      <c r="X162" s="152">
        <f t="shared" si="489"/>
        <v>8775.0670623238057</v>
      </c>
      <c r="Y162" s="116"/>
      <c r="Z162" s="76"/>
      <c r="AA162" s="76"/>
    </row>
    <row r="163" spans="1:27" ht="21" hidden="1" customHeight="1" x14ac:dyDescent="0.35">
      <c r="A163" s="176">
        <v>1500</v>
      </c>
      <c r="B163" s="150">
        <f t="shared" ref="B163:D163" si="490">(IF(B117&lt;2300,64/B117,IF(B117&gt;3000,(-1.8*LOG((0.002/8.82/3.7)^1.11+6.9/B117))^-2,23.857*10^-6*B117-0.0271)))/(IF(B93&lt;2300,64/B93,IF(B93&gt;3000,(-1.8*LOG((0.002/8.82/3.7)^1.11+6.9/B93))^-2,23.857*10^-6*B93-0.0271)))*(0.2436*$A163/1000-0.0738)*B239^(-0.0384*$A163/1000+1.8866)</f>
        <v>565.09159072217187</v>
      </c>
      <c r="C163" s="151">
        <f t="shared" si="490"/>
        <v>1617.8420604799655</v>
      </c>
      <c r="D163" s="152">
        <f t="shared" si="490"/>
        <v>2432.5363391854098</v>
      </c>
      <c r="E163" s="20"/>
      <c r="F163" s="189">
        <v>1500</v>
      </c>
      <c r="G163" s="150">
        <f t="shared" ref="G163:I163" si="491">(IF(G117&lt;2300,64/G117,IF(G117&gt;3000,(-1.8*LOG((0.002/8.82/3.7)^1.11+6.9/G117))^-2,23.857*10^-6*G117-0.0271)))/(IF(G93&lt;2300,64/G93,IF(G93&gt;3000,(-1.8*LOG((0.002/8.82/3.7)^1.11+6.9/G93))^-2,23.857*10^-6*G93-0.0271)))*((-0.0757*($A163/1000)^2+0.7552*($A163/1000)-0.2937)*G239^(0.0013*($A163/1000)^2-0.0205*($A163/1000)+1.8235))</f>
        <v>2283.7911211990831</v>
      </c>
      <c r="H163" s="151">
        <f t="shared" si="491"/>
        <v>6410.5287494748291</v>
      </c>
      <c r="I163" s="152">
        <f t="shared" si="491"/>
        <v>9573.6781844691723</v>
      </c>
      <c r="J163" s="8"/>
      <c r="K163" s="189">
        <v>1500</v>
      </c>
      <c r="L163" s="150">
        <f t="shared" ref="L163:N163" si="492">(IF(L117&lt;2300,64/L117,IF(L117&gt;3000,(-1.8*LOG((0.002/8.82/3.7)^1.11+6.9/L117))^-2,23.857*10^-6*L117-0.0271)))/(IF(L93&lt;2300,64/L93,IF(L93&gt;3000,(-1.8*LOG((0.002/8.82/3.7)^1.11+6.9/L93))^-2,23.857*10^-6*L93-0.0271)))*((-0.0067*($A163/1000)^2+0.0857*($A163/1000)-0.0268)*L239^(-0.0049*($A163/1000)^2+0.0233*($A163/1000)+1.9776))</f>
        <v>906.04942434989209</v>
      </c>
      <c r="M163" s="151">
        <f t="shared" si="492"/>
        <v>2865.4591662255275</v>
      </c>
      <c r="N163" s="152">
        <f t="shared" si="492"/>
        <v>4480.542945741804</v>
      </c>
      <c r="O163" s="8"/>
      <c r="P163" s="189">
        <v>1500</v>
      </c>
      <c r="Q163" s="150">
        <f t="shared" ref="Q163:S163" si="493">(IF(Q117&lt;2300,64/Q117,IF(Q117&gt;3000,(-1.8*LOG((0.002/8.82/3.7)^1.11+6.9/Q117))^-2,23.857*10^-6*Q117-0.0271)))/(IF(Q93&lt;2300,64/Q93,IF(Q93&gt;3000,(-1.8*LOG((0.002/8.82/3.7)^1.11+6.9/Q93))^-2,23.857*10^-6*Q93-0.0271)))*((-0.0757*($A163/1000)^2+0.7552*($A163/1000)-0.2937)*Q239^(0.0013*($A163/1000)^2-0.0205*($A163/1000)+1.8235))</f>
        <v>4144.4126897785573</v>
      </c>
      <c r="R163" s="151">
        <f t="shared" si="493"/>
        <v>11648.258191276276</v>
      </c>
      <c r="S163" s="152">
        <f t="shared" si="493"/>
        <v>17391.595553968407</v>
      </c>
      <c r="T163" s="8"/>
      <c r="U163" s="189">
        <v>1500</v>
      </c>
      <c r="V163" s="150">
        <f t="shared" ref="V163:X163" si="494">(IF(V117&lt;2300,64/V117,IF(V117&gt;3000,(-1.8*LOG((0.002/8.82/3.7)^1.11+6.9/V117))^-2,23.857*10^-6*V117-0.0271)))/(IF(V93&lt;2300,64/V93,IF(V93&gt;3000,(-1.8*LOG((0.002/8.82/3.7)^1.11+6.9/V93))^-2,23.857*10^-6*V93-0.0271)))*((-0.0067*($A163/1000)^2+0.0857*($A163/1000)-0.0268)*V239^(-0.0049*($A163/1000)^2+0.0233*($A163/1000)+1.9776))</f>
        <v>2714.5243491406704</v>
      </c>
      <c r="W163" s="151">
        <f t="shared" si="494"/>
        <v>8591.5859928002556</v>
      </c>
      <c r="X163" s="152">
        <f t="shared" si="494"/>
        <v>13427.415948732736</v>
      </c>
      <c r="Y163" s="116"/>
      <c r="Z163" s="116"/>
      <c r="AA163" s="116"/>
    </row>
    <row r="164" spans="1:27" ht="21" hidden="1" customHeight="1" x14ac:dyDescent="0.35">
      <c r="A164" s="180">
        <v>1600</v>
      </c>
      <c r="B164" s="153">
        <f t="shared" ref="B164:D164" si="495">(IF(B118&lt;2300,64/B118,IF(B118&gt;3000,(-1.8*LOG((0.002/8.82/3.7)^1.11+6.9/B118))^-2,23.857*10^-6*B118-0.0271)))/(IF(B94&lt;2300,64/B94,IF(B94&gt;3000,(-1.8*LOG((0.002/8.82/3.7)^1.11+6.9/B94))^-2,23.857*10^-6*B94-0.0271)))*(0.2436*$A164/1000-0.0738)*B240^(-0.0384*$A164/1000+1.8866)</f>
        <v>602.64513064445964</v>
      </c>
      <c r="C164" s="154">
        <f t="shared" si="495"/>
        <v>1721.5507813264762</v>
      </c>
      <c r="D164" s="155">
        <f t="shared" si="495"/>
        <v>2586.2540339370385</v>
      </c>
      <c r="E164" s="20"/>
      <c r="F164" s="22">
        <v>1600</v>
      </c>
      <c r="G164" s="153">
        <f t="shared" ref="G164:I164" si="496">(IF(G118&lt;2300,64/G118,IF(G118&gt;3000,(-1.8*LOG((0.002/8.82/3.7)^1.11+6.9/G118))^-2,23.857*10^-6*G118-0.0271)))/(IF(G94&lt;2300,64/G94,IF(G94&gt;3000,(-1.8*LOG((0.002/8.82/3.7)^1.11+6.9/G94))^-2,23.857*10^-6*G94-0.0271)))*((-0.0757*($A164/1000)^2+0.7552*($A164/1000)-0.2937)*G240^(0.0013*($A164/1000)^2-0.0205*($A164/1000)+1.8235))</f>
        <v>2443.2458622475592</v>
      </c>
      <c r="H164" s="154">
        <f t="shared" si="496"/>
        <v>6851.6239508858789</v>
      </c>
      <c r="I164" s="155">
        <f t="shared" si="496"/>
        <v>10228.65965413027</v>
      </c>
      <c r="J164" s="8"/>
      <c r="K164" s="22">
        <v>1600</v>
      </c>
      <c r="L164" s="153">
        <f t="shared" ref="L164:N164" si="497">(IF(L118&lt;2300,64/L118,IF(L118&gt;3000,(-1.8*LOG((0.002/8.82/3.7)^1.11+6.9/L118))^-2,23.857*10^-6*L118-0.0271)))/(IF(L94&lt;2300,64/L94,IF(L94&gt;3000,(-1.8*LOG((0.002/8.82/3.7)^1.11+6.9/L94))^-2,23.857*10^-6*L94-0.0271)))*((-0.0067*($A164/1000)^2+0.0857*($A164/1000)-0.0268)*L240^(-0.0049*($A164/1000)^2+0.0233*($A164/1000)+1.9776))</f>
        <v>977.58241003682019</v>
      </c>
      <c r="M164" s="154">
        <f t="shared" si="497"/>
        <v>3093.1310916081115</v>
      </c>
      <c r="N164" s="155">
        <f t="shared" si="497"/>
        <v>4837.415693061992</v>
      </c>
      <c r="O164" s="8"/>
      <c r="P164" s="22">
        <v>1600</v>
      </c>
      <c r="Q164" s="153">
        <f t="shared" ref="Q164:S164" si="498">(IF(Q118&lt;2300,64/Q118,IF(Q118&gt;3000,(-1.8*LOG((0.002/8.82/3.7)^1.11+6.9/Q118))^-2,23.857*10^-6*Q118-0.0271)))/(IF(Q94&lt;2300,64/Q94,IF(Q94&gt;3000,(-1.8*LOG((0.002/8.82/3.7)^1.11+6.9/Q94))^-2,23.857*10^-6*Q94-0.0271)))*((-0.0757*($A164/1000)^2+0.7552*($A164/1000)-0.2937)*Q240^(0.0013*($A164/1000)^2-0.0205*($A164/1000)+1.8235))</f>
        <v>4431.3536221617578</v>
      </c>
      <c r="R164" s="154">
        <f t="shared" si="498"/>
        <v>12442.932998521486</v>
      </c>
      <c r="S164" s="155">
        <f t="shared" si="498"/>
        <v>18571.267085117397</v>
      </c>
      <c r="T164" s="8"/>
      <c r="U164" s="22">
        <v>1600</v>
      </c>
      <c r="V164" s="153">
        <f t="shared" ref="V164:X164" si="499">(IF(V118&lt;2300,64/V118,IF(V118&gt;3000,(-1.8*LOG((0.002/8.82/3.7)^1.11+6.9/V118))^-2,23.857*10^-6*V118-0.0271)))/(IF(V94&lt;2300,64/V94,IF(V94&gt;3000,(-1.8*LOG((0.002/8.82/3.7)^1.11+6.9/V94))^-2,23.857*10^-6*V94-0.0271)))*((-0.0067*($A164/1000)^2+0.0857*($A164/1000)-0.0268)*V240^(-0.0049*($A164/1000)^2+0.0233*($A164/1000)+1.9776))</f>
        <v>2930.1396677465787</v>
      </c>
      <c r="W164" s="154">
        <f t="shared" si="499"/>
        <v>9278.3482876559283</v>
      </c>
      <c r="X164" s="155">
        <f t="shared" si="499"/>
        <v>14503.350626416663</v>
      </c>
      <c r="Y164" s="116"/>
      <c r="Z164" s="116"/>
      <c r="AA164" s="116"/>
    </row>
    <row r="165" spans="1:27" ht="21" hidden="1" customHeight="1" x14ac:dyDescent="0.35">
      <c r="A165" s="162">
        <v>1800</v>
      </c>
      <c r="B165" s="186">
        <f t="shared" ref="B165:D165" si="500">(IF(B119&lt;2300,64/B119,IF(B119&gt;3000,(-1.8*LOG((0.002/8.82/3.7)^1.11+6.9/B119))^-2,23.857*10^-6*B119-0.0271)))/(IF(B95&lt;2300,64/B95,IF(B95&gt;3000,(-1.8*LOG((0.002/8.82/3.7)^1.11+6.9/B95))^-2,23.857*10^-6*B95-0.0271)))*(0.2436*$A165/1000-0.0738)*B241^(-0.0384*$A165/1000+1.8866)</f>
        <v>975.07788514252832</v>
      </c>
      <c r="C165" s="187">
        <f t="shared" si="500"/>
        <v>2772.7113860125646</v>
      </c>
      <c r="D165" s="188">
        <f t="shared" si="500"/>
        <v>4160.4297210199602</v>
      </c>
      <c r="E165" s="20"/>
      <c r="F165" s="21">
        <v>1800</v>
      </c>
      <c r="G165" s="186">
        <f t="shared" ref="G165:I165" si="501">(IF(G119&lt;2300,64/G119,IF(G119&gt;3000,(-1.8*LOG((0.002/8.82/3.7)^1.11+6.9/G119))^-2,23.857*10^-6*G119-0.0271)))/(IF(G95&lt;2300,64/G95,IF(G95&gt;3000,(-1.8*LOG((0.002/8.82/3.7)^1.11+6.9/G95))^-2,23.857*10^-6*G95-0.0271)))*((-0.0757*($A165/1000)^2+0.7552*($A165/1000)-0.2937)*G241^(0.0013*($A165/1000)^2-0.0205*($A165/1000)+1.8235))</f>
        <v>3947.9294343029333</v>
      </c>
      <c r="H165" s="187">
        <f t="shared" si="501"/>
        <v>11053.894748753766</v>
      </c>
      <c r="I165" s="188">
        <f t="shared" si="501"/>
        <v>16486.576336166232</v>
      </c>
      <c r="J165" s="8"/>
      <c r="K165" s="21">
        <v>1800</v>
      </c>
      <c r="L165" s="186">
        <f t="shared" ref="L165:N165" si="502">(IF(L119&lt;2300,64/L119,IF(L119&gt;3000,(-1.8*LOG((0.002/8.82/3.7)^1.11+6.9/L119))^-2,23.857*10^-6*L119-0.0271)))/(IF(L95&lt;2300,64/L95,IF(L95&gt;3000,(-1.8*LOG((0.002/8.82/3.7)^1.11+6.9/L95))^-2,23.857*10^-6*L95-0.0271)))*((-0.0067*($A165/1000)^2+0.0857*($A165/1000)-0.0268)*L241^(-0.0049*($A165/1000)^2+0.0233*($A165/1000)+1.9776))</f>
        <v>1678.9942688343226</v>
      </c>
      <c r="M165" s="187">
        <f t="shared" si="502"/>
        <v>5317.6495333473567</v>
      </c>
      <c r="N165" s="188">
        <f t="shared" si="502"/>
        <v>8315.6234541270824</v>
      </c>
      <c r="O165" s="8"/>
      <c r="P165" s="21">
        <v>1800</v>
      </c>
      <c r="Q165" s="186">
        <f t="shared" ref="Q165:S165" si="503">(IF(Q119&lt;2300,64/Q119,IF(Q119&gt;3000,(-1.8*LOG((0.002/8.82/3.7)^1.11+6.9/Q119))^-2,23.857*10^-6*Q119-0.0271)))/(IF(Q95&lt;2300,64/Q95,IF(Q95&gt;3000,(-1.8*LOG((0.002/8.82/3.7)^1.11+6.9/Q95))^-2,23.857*10^-6*Q95-0.0271)))*((-0.0757*($A165/1000)^2+0.7552*($A165/1000)-0.2937)*Q241^(0.0013*($A165/1000)^2-0.0205*($A165/1000)+1.8235))</f>
        <v>7152.3410252927415</v>
      </c>
      <c r="R165" s="187">
        <f t="shared" si="503"/>
        <v>20045.298707453163</v>
      </c>
      <c r="S165" s="188">
        <f t="shared" si="503"/>
        <v>29895.690395922134</v>
      </c>
      <c r="T165" s="8"/>
      <c r="U165" s="21">
        <v>1800</v>
      </c>
      <c r="V165" s="186">
        <f t="shared" ref="V165:X165" si="504">(IF(V119&lt;2300,64/V119,IF(V119&gt;3000,(-1.8*LOG((0.002/8.82/3.7)^1.11+6.9/V119))^-2,23.857*10^-6*V119-0.0271)))/(IF(V95&lt;2300,64/V95,IF(V95&gt;3000,(-1.8*LOG((0.002/8.82/3.7)^1.11+6.9/V95))^-2,23.857*10^-6*V95-0.0271)))*((-0.0067*($A165/1000)^2+0.0857*($A165/1000)-0.0268)*V241^(-0.0049*($A165/1000)^2+0.0233*($A165/1000)+1.9776))</f>
        <v>5039.019710647226</v>
      </c>
      <c r="W165" s="187">
        <f t="shared" si="504"/>
        <v>15958.587718413502</v>
      </c>
      <c r="X165" s="188">
        <f t="shared" si="504"/>
        <v>24957.974587150122</v>
      </c>
      <c r="Y165" s="116"/>
      <c r="Z165" s="116"/>
      <c r="AA165" s="116"/>
    </row>
    <row r="166" spans="1:27" ht="21" hidden="1" customHeight="1" x14ac:dyDescent="0.35">
      <c r="A166" s="176">
        <v>2000</v>
      </c>
      <c r="B166" s="150">
        <f t="shared" ref="B166:D166" si="505">(IF(B120&lt;2300,64/B120,IF(B120&gt;3000,(-1.8*LOG((0.002/8.82/3.7)^1.11+6.9/B120))^-2,23.857*10^-6*B120-0.0271)))/(IF(B96&lt;2300,64/B96,IF(B96&gt;3000,(-1.8*LOG((0.002/8.82/3.7)^1.11+6.9/B96))^-2,23.857*10^-6*B96-0.0271)))*(0.2436*$A166/1000-0.0738)*B242^(-0.0384*$A166/1000+1.8866)</f>
        <v>1329.4899706857113</v>
      </c>
      <c r="C166" s="151">
        <f t="shared" si="505"/>
        <v>3763.696826080803</v>
      </c>
      <c r="D166" s="152">
        <f t="shared" si="505"/>
        <v>5638.7338753307158</v>
      </c>
      <c r="E166" s="20"/>
      <c r="F166" s="189">
        <v>2000</v>
      </c>
      <c r="G166" s="150">
        <f t="shared" ref="G166:I166" si="506">(IF(G120&lt;2300,64/G120,IF(G120&gt;3000,(-1.8*LOG((0.002/8.82/3.7)^1.11+6.9/G120))^-2,23.857*10^-6*G120-0.0271)))/(IF(G96&lt;2300,64/G96,IF(G96&gt;3000,(-1.8*LOG((0.002/8.82/3.7)^1.11+6.9/G96))^-2,23.857*10^-6*G96-0.0271)))*((-0.0757*($A166/1000)^2+0.7552*($A166/1000)-0.2937)*G242^(0.0013*($A166/1000)^2-0.0205*($A166/1000)+1.8235))</f>
        <v>5368.9435511717684</v>
      </c>
      <c r="H166" s="151">
        <f t="shared" si="506"/>
        <v>15024.293170343179</v>
      </c>
      <c r="I166" s="152">
        <f t="shared" si="506"/>
        <v>22383.115420145135</v>
      </c>
      <c r="J166" s="8"/>
      <c r="K166" s="189">
        <v>2000</v>
      </c>
      <c r="L166" s="150">
        <f t="shared" ref="L166:N166" si="507">(IF(L120&lt;2300,64/L120,IF(L120&gt;3000,(-1.8*LOG((0.002/8.82/3.7)^1.11+6.9/L120))^-2,23.857*10^-6*L120-0.0271)))/(IF(L96&lt;2300,64/L96,IF(L96&gt;3000,(-1.8*LOG((0.002/8.82/3.7)^1.11+6.9/L96))^-2,23.857*10^-6*L96-0.0271)))*((-0.0067*($A166/1000)^2+0.0857*($A166/1000)-0.0268)*L242^(-0.0049*($A166/1000)^2+0.0233*($A166/1000)+1.9776))</f>
        <v>2391.7644834696584</v>
      </c>
      <c r="M166" s="151">
        <f t="shared" si="507"/>
        <v>7576.2302762000809</v>
      </c>
      <c r="N166" s="152">
        <f t="shared" si="507"/>
        <v>11851.683598145168</v>
      </c>
      <c r="O166" s="8"/>
      <c r="P166" s="189">
        <v>2000</v>
      </c>
      <c r="Q166" s="150">
        <f t="shared" ref="Q166:S166" si="508">(IF(Q120&lt;2300,64/Q120,IF(Q120&gt;3000,(-1.8*LOG((0.002/8.82/3.7)^1.11+6.9/Q120))^-2,23.857*10^-6*Q120-0.0271)))/(IF(Q96&lt;2300,64/Q96,IF(Q96&gt;3000,(-1.8*LOG((0.002/8.82/3.7)^1.11+6.9/Q96))^-2,23.857*10^-6*Q96-0.0271)))*((-0.0757*($A166/1000)^2+0.7552*($A166/1000)-0.2937)*Q242^(0.0013*($A166/1000)^2-0.0205*($A166/1000)+1.8235))</f>
        <v>9725.8352668960379</v>
      </c>
      <c r="R166" s="151">
        <f t="shared" si="508"/>
        <v>27199.530063146856</v>
      </c>
      <c r="S166" s="152">
        <f t="shared" si="508"/>
        <v>40528.874850142878</v>
      </c>
      <c r="T166" s="8"/>
      <c r="U166" s="189">
        <v>2000</v>
      </c>
      <c r="V166" s="150">
        <f t="shared" ref="V166:X166" si="509">(IF(V120&lt;2300,64/V120,IF(V120&gt;3000,(-1.8*LOG((0.002/8.82/3.7)^1.11+6.9/V120))^-2,23.857*10^-6*V120-0.0271)))/(IF(V96&lt;2300,64/V96,IF(V96&gt;3000,(-1.8*LOG((0.002/8.82/3.7)^1.11+6.9/V96))^-2,23.857*10^-6*V96-0.0271)))*((-0.0067*($A166/1000)^2+0.0857*($A166/1000)-0.0268)*V242^(-0.0049*($A166/1000)^2+0.0233*($A166/1000)+1.9776))</f>
        <v>7176.7981088547349</v>
      </c>
      <c r="W166" s="151">
        <f t="shared" si="509"/>
        <v>22748.49925069153</v>
      </c>
      <c r="X166" s="152">
        <f t="shared" si="509"/>
        <v>35575.251709856559</v>
      </c>
      <c r="Y166" s="116"/>
      <c r="Z166" s="116"/>
      <c r="AA166" s="116"/>
    </row>
    <row r="167" spans="1:27" ht="21" hidden="1" customHeight="1" x14ac:dyDescent="0.35">
      <c r="A167" s="176">
        <v>2200</v>
      </c>
      <c r="B167" s="150">
        <f t="shared" ref="B167:D167" si="510">(IF(B121&lt;2300,64/B121,IF(B121&gt;3000,(-1.8*LOG((0.002/8.82/3.7)^1.11+6.9/B121))^-2,23.857*10^-6*B121-0.0271)))/(IF(B97&lt;2300,64/B97,IF(B97&gt;3000,(-1.8*LOG((0.002/8.82/3.7)^1.11+6.9/B97))^-2,23.857*10^-6*B97-0.0271)))*(0.2436*$A167/1000-0.0738)*B243^(-0.0384*$A167/1000+1.8866)</f>
        <v>1706.0692900088313</v>
      </c>
      <c r="C167" s="151">
        <f t="shared" si="510"/>
        <v>4808.7871957576617</v>
      </c>
      <c r="D167" s="152">
        <f t="shared" si="510"/>
        <v>7191.8599534858186</v>
      </c>
      <c r="E167" s="20"/>
      <c r="F167" s="189">
        <v>2200</v>
      </c>
      <c r="G167" s="150">
        <f t="shared" ref="G167:I167" si="511">(IF(G121&lt;2300,64/G121,IF(G121&gt;3000,(-1.8*LOG((0.002/8.82/3.7)^1.11+6.9/G121))^-2,23.857*10^-6*G121-0.0271)))/(IF(G97&lt;2300,64/G97,IF(G97&gt;3000,(-1.8*LOG((0.002/8.82/3.7)^1.11+6.9/G97))^-2,23.857*10^-6*G97-0.0271)))*((-0.0757*($A167/1000)^2+0.7552*($A167/1000)-0.2937)*G243^(0.0013*($A167/1000)^2-0.0205*($A167/1000)+1.8235))</f>
        <v>6879.2694997439439</v>
      </c>
      <c r="H167" s="151">
        <f t="shared" si="511"/>
        <v>19212.639051417224</v>
      </c>
      <c r="I167" s="152">
        <f t="shared" si="511"/>
        <v>28615.132897855499</v>
      </c>
      <c r="J167" s="8"/>
      <c r="K167" s="189">
        <v>2200</v>
      </c>
      <c r="L167" s="150">
        <f t="shared" ref="L167:N167" si="512">(IF(L121&lt;2300,64/L121,IF(L121&gt;3000,(-1.8*LOG((0.002/8.82/3.7)^1.11+6.9/L121))^-2,23.857*10^-6*L121-0.0271)))/(IF(L97&lt;2300,64/L97,IF(L97&gt;3000,(-1.8*LOG((0.002/8.82/3.7)^1.11+6.9/L97))^-2,23.857*10^-6*L97-0.0271)))*((-0.0067*($A167/1000)^2+0.0857*($A167/1000)-0.0268)*L243^(-0.0049*($A167/1000)^2+0.0233*($A167/1000)+1.9776))</f>
        <v>3189.1525749859397</v>
      </c>
      <c r="M167" s="151">
        <f t="shared" si="512"/>
        <v>10110.608269301025</v>
      </c>
      <c r="N167" s="152">
        <f t="shared" si="512"/>
        <v>15811.927146543358</v>
      </c>
      <c r="O167" s="8"/>
      <c r="P167" s="189">
        <v>2200</v>
      </c>
      <c r="Q167" s="150">
        <f t="shared" ref="Q167:S167" si="513">(IF(Q121&lt;2300,64/Q121,IF(Q121&gt;3000,(-1.8*LOG((0.002/8.82/3.7)^1.11+6.9/Q121))^-2,23.857*10^-6*Q121-0.0271)))/(IF(Q97&lt;2300,64/Q97,IF(Q97&gt;3000,(-1.8*LOG((0.002/8.82/3.7)^1.11+6.9/Q97))^-2,23.857*10^-6*Q97-0.0271)))*((-0.0757*($A167/1000)^2+0.7552*($A167/1000)-0.2937)*Q243^(0.0013*($A167/1000)^2-0.0205*($A167/1000)+1.8235))</f>
        <v>12449.784536816855</v>
      </c>
      <c r="R167" s="151">
        <f t="shared" si="513"/>
        <v>34766.372201558006</v>
      </c>
      <c r="S167" s="152">
        <f t="shared" si="513"/>
        <v>51764.987793291926</v>
      </c>
      <c r="T167" s="8"/>
      <c r="U167" s="189">
        <v>2200</v>
      </c>
      <c r="V167" s="150">
        <f t="shared" ref="V167:X167" si="514">(IF(V121&lt;2300,64/V121,IF(V121&gt;3000,(-1.8*LOG((0.002/8.82/3.7)^1.11+6.9/V121))^-2,23.857*10^-6*V121-0.0271)))/(IF(V97&lt;2300,64/V97,IF(V97&gt;3000,(-1.8*LOG((0.002/8.82/3.7)^1.11+6.9/V97))^-2,23.857*10^-6*V97-0.0271)))*((-0.0067*($A167/1000)^2+0.0857*($A167/1000)-0.0268)*V243^(-0.0049*($A167/1000)^2+0.0233*($A167/1000)+1.9776))</f>
        <v>9581.5098368911986</v>
      </c>
      <c r="W167" s="151">
        <f t="shared" si="514"/>
        <v>30359.603299954011</v>
      </c>
      <c r="X167" s="152">
        <f t="shared" si="514"/>
        <v>47498.37700322891</v>
      </c>
      <c r="Y167" s="116"/>
      <c r="Z167" s="116"/>
      <c r="AA167" s="116"/>
    </row>
    <row r="168" spans="1:27" ht="21" hidden="1" customHeight="1" x14ac:dyDescent="0.35">
      <c r="A168" s="180">
        <v>2400</v>
      </c>
      <c r="B168" s="153">
        <f t="shared" ref="B168:D168" si="515">(IF(B122&lt;2300,64/B122,IF(B122&gt;3000,(-1.8*LOG((0.002/8.82/3.7)^1.11+6.9/B122))^-2,23.857*10^-6*B122-0.0271)))/(IF(B98&lt;2300,64/B98,IF(B98&gt;3000,(-1.8*LOG((0.002/8.82/3.7)^1.11+6.9/B98))^-2,23.857*10^-6*B98-0.0271)))*(0.2436*$A168/1000-0.0738)*B244^(-0.0384*$A168/1000+1.8866)</f>
        <v>2168.5291557469104</v>
      </c>
      <c r="C168" s="154">
        <f t="shared" si="515"/>
        <v>6094.267768633219</v>
      </c>
      <c r="D168" s="155">
        <f t="shared" si="515"/>
        <v>9093.8444853246874</v>
      </c>
      <c r="E168" s="20"/>
      <c r="F168" s="22">
        <v>2400</v>
      </c>
      <c r="G168" s="153">
        <f t="shared" ref="G168:I168" si="516">(IF(G122&lt;2300,64/G122,IF(G122&gt;3000,(-1.8*LOG((0.002/8.82/3.7)^1.11+6.9/G122))^-2,23.857*10^-6*G122-0.0271)))/(IF(G98&lt;2300,64/G98,IF(G98&gt;3000,(-1.8*LOG((0.002/8.82/3.7)^1.11+6.9/G98))^-2,23.857*10^-6*G98-0.0271)))*((-0.0757*($A168/1000)^2+0.7552*($A168/1000)-0.2937)*G244^(0.0013*($A168/1000)^2-0.0205*($A168/1000)+1.8235))</f>
        <v>8726.253022510864</v>
      </c>
      <c r="H168" s="154">
        <f t="shared" si="516"/>
        <v>24338.956093200675</v>
      </c>
      <c r="I168" s="155">
        <f t="shared" si="516"/>
        <v>36218.124661071284</v>
      </c>
      <c r="J168" s="8"/>
      <c r="K168" s="22">
        <v>2400</v>
      </c>
      <c r="L168" s="153">
        <f t="shared" ref="L168:N168" si="517">(IF(L122&lt;2300,64/L122,IF(L122&gt;3000,(-1.8*LOG((0.002/8.82/3.7)^1.11+6.9/L122))^-2,23.857*10^-6*L122-0.0271)))/(IF(L98&lt;2300,64/L98,IF(L98&gt;3000,(-1.8*LOG((0.002/8.82/3.7)^1.11+6.9/L98))^-2,23.857*10^-6*L98-0.0271)))*((-0.0067*($A168/1000)^2+0.0857*($A168/1000)-0.0268)*L244^(-0.0049*($A168/1000)^2+0.0233*($A168/1000)+1.9776))</f>
        <v>4215.5877746413025</v>
      </c>
      <c r="M168" s="154">
        <f t="shared" si="517"/>
        <v>13361.418331926665</v>
      </c>
      <c r="N168" s="155">
        <f t="shared" si="517"/>
        <v>20899.480725631303</v>
      </c>
      <c r="O168" s="8"/>
      <c r="P168" s="22">
        <v>2400</v>
      </c>
      <c r="Q168" s="153">
        <f t="shared" ref="Q168:S168" si="518">(IF(Q122&lt;2300,64/Q122,IF(Q122&gt;3000,(-1.8*LOG((0.002/8.82/3.7)^1.11+6.9/Q122))^-2,23.857*10^-6*Q122-0.0271)))/(IF(Q98&lt;2300,64/Q98,IF(Q98&gt;3000,(-1.8*LOG((0.002/8.82/3.7)^1.11+6.9/Q98))^-2,23.857*10^-6*Q98-0.0271)))*((-0.0757*($A168/1000)^2+0.7552*($A168/1000)-0.2937)*Q244^(0.0013*($A168/1000)^2-0.0205*($A168/1000)+1.8235))</f>
        <v>15776.497818531812</v>
      </c>
      <c r="R168" s="154">
        <f t="shared" si="518"/>
        <v>43984.329574355725</v>
      </c>
      <c r="S168" s="155">
        <f t="shared" si="518"/>
        <v>65464.565211271671</v>
      </c>
      <c r="T168" s="8"/>
      <c r="U168" s="22">
        <v>2400</v>
      </c>
      <c r="V168" s="153">
        <f t="shared" ref="V168:X168" si="519">(IF(V122&lt;2300,64/V122,IF(V122&gt;3000,(-1.8*LOG((0.002/8.82/3.7)^1.11+6.9/V122))^-2,23.857*10^-6*V122-0.0271)))/(IF(V98&lt;2300,64/V98,IF(V98&gt;3000,(-1.8*LOG((0.002/8.82/3.7)^1.11+6.9/V98))^-2,23.857*10^-6*V98-0.0271)))*((-0.0067*($A168/1000)^2+0.0857*($A168/1000)-0.0268)*V244^(-0.0049*($A168/1000)^2+0.0233*($A168/1000)+1.9776))</f>
        <v>12658.709064279677</v>
      </c>
      <c r="W168" s="154">
        <f t="shared" si="519"/>
        <v>40125.388086593339</v>
      </c>
      <c r="X168" s="155">
        <f t="shared" si="519"/>
        <v>62765.851341466492</v>
      </c>
      <c r="Y168" s="116"/>
      <c r="Z168" s="116"/>
      <c r="AA168" s="116"/>
    </row>
    <row r="169" spans="1:27" ht="21" hidden="1" customHeight="1" x14ac:dyDescent="0.35">
      <c r="A169" s="162">
        <v>2500</v>
      </c>
      <c r="B169" s="186">
        <f t="shared" ref="B169:D169" si="520">(IF(B123&lt;2300,64/B123,IF(B123&gt;3000,(-1.8*LOG((0.002/8.82/3.7)^1.11+6.9/B123))^-2,23.857*10^-6*B123-0.0271)))/(IF(B99&lt;2300,64/B99,IF(B99&gt;3000,(-1.8*LOG((0.002/8.82/3.7)^1.11+6.9/B99))^-2,23.857*10^-6*B99-0.0271)))*(0.2436*$A169/1000-0.0738)*B245^(-0.0384*$A169/1000+1.8866)</f>
        <v>2576.4869732179382</v>
      </c>
      <c r="C169" s="187">
        <f t="shared" si="520"/>
        <v>7219.9384911814795</v>
      </c>
      <c r="D169" s="188">
        <f t="shared" si="520"/>
        <v>10762.809765250569</v>
      </c>
      <c r="E169" s="20"/>
      <c r="F169" s="21">
        <v>2500</v>
      </c>
      <c r="G169" s="186">
        <f t="shared" ref="G169:I169" si="521">(IF(G123&lt;2300,64/G123,IF(G123&gt;3000,(-1.8*LOG((0.002/8.82/3.7)^1.11+6.9/G123))^-2,23.857*10^-6*G123-0.0271)))/(IF(G99&lt;2300,64/G99,IF(G99&gt;3000,(-1.8*LOG((0.002/8.82/3.7)^1.11+6.9/G99))^-2,23.857*10^-6*G99-0.0271)))*((-0.0757*($A169/1000)^2+0.7552*($A169/1000)-0.2937)*G245^(0.0013*($A169/1000)^2-0.0205*($A169/1000)+1.8235))</f>
        <v>10348.234104288398</v>
      </c>
      <c r="H169" s="187">
        <f t="shared" si="521"/>
        <v>28806.48354747882</v>
      </c>
      <c r="I169" s="188">
        <f t="shared" si="521"/>
        <v>42866.398611608747</v>
      </c>
      <c r="J169" s="8"/>
      <c r="K169" s="21">
        <v>2500</v>
      </c>
      <c r="L169" s="186">
        <f t="shared" ref="L169:N169" si="522">(IF(L123&lt;2300,64/L123,IF(L123&gt;3000,(-1.8*LOG((0.002/8.82/3.7)^1.11+6.9/L123))^-2,23.857*10^-6*L123-0.0271)))/(IF(L99&lt;2300,64/L99,IF(L99&gt;3000,(-1.8*LOG((0.002/8.82/3.7)^1.11+6.9/L99))^-2,23.857*10^-6*L99-0.0271)))*((-0.0067*($A169/1000)^2+0.0857*($A169/1000)-0.0268)*L245^(-0.0049*($A169/1000)^2+0.0233*($A169/1000)+1.9776))</f>
        <v>5128.0879476717309</v>
      </c>
      <c r="M169" s="187">
        <f t="shared" si="522"/>
        <v>16251.255238504369</v>
      </c>
      <c r="N169" s="188">
        <f t="shared" si="522"/>
        <v>25424.930465009933</v>
      </c>
      <c r="O169" s="8"/>
      <c r="P169" s="21">
        <v>2500</v>
      </c>
      <c r="Q169" s="186">
        <f t="shared" ref="Q169:S169" si="523">(IF(Q123&lt;2300,64/Q123,IF(Q123&gt;3000,(-1.8*LOG((0.002/8.82/3.7)^1.11+6.9/Q123))^-2,23.857*10^-6*Q123-0.0271)))/(IF(Q99&lt;2300,64/Q99,IF(Q99&gt;3000,(-1.8*LOG((0.002/8.82/3.7)^1.11+6.9/Q99))^-2,23.857*10^-6*Q99-0.0271)))*((-0.0757*($A169/1000)^2+0.7552*($A169/1000)-0.2937)*Q245^(0.0013*($A169/1000)^2-0.0205*($A169/1000)+1.8235))</f>
        <v>18695.81754868359</v>
      </c>
      <c r="R169" s="187">
        <f t="shared" si="523"/>
        <v>52056.587039921331</v>
      </c>
      <c r="S169" s="188">
        <f t="shared" si="523"/>
        <v>77448.293990615362</v>
      </c>
      <c r="T169" s="8"/>
      <c r="U169" s="21">
        <v>2500</v>
      </c>
      <c r="V169" s="186">
        <f t="shared" ref="V169:X169" si="524">(IF(V123&lt;2300,64/V123,IF(V123&gt;3000,(-1.8*LOG((0.002/8.82/3.7)^1.11+6.9/V123))^-2,23.857*10^-6*V123-0.0271)))/(IF(V99&lt;2300,64/V99,IF(V99&gt;3000,(-1.8*LOG((0.002/8.82/3.7)^1.11+6.9/V99))^-2,23.857*10^-6*V99-0.0271)))*((-0.0067*($A169/1000)^2+0.0857*($A169/1000)-0.0268)*V245^(-0.0049*($A169/1000)^2+0.0233*($A169/1000)+1.9776))</f>
        <v>15401.691623999795</v>
      </c>
      <c r="W169" s="187">
        <f t="shared" si="524"/>
        <v>48833.572392482587</v>
      </c>
      <c r="X169" s="188">
        <f t="shared" si="524"/>
        <v>76382.025047235016</v>
      </c>
      <c r="Y169" s="116"/>
      <c r="Z169" s="116"/>
      <c r="AA169" s="116"/>
    </row>
    <row r="170" spans="1:27" ht="21" hidden="1" customHeight="1" x14ac:dyDescent="0.35">
      <c r="A170" s="176">
        <v>2600</v>
      </c>
      <c r="B170" s="150">
        <f t="shared" ref="B170:D170" si="525">(IF(B124&lt;2300,64/B124,IF(B124&gt;3000,(-1.8*LOG((0.002/8.82/3.7)^1.11+6.9/B124))^-2,23.857*10^-6*B124-0.0271)))/(IF(B100&lt;2300,64/B100,IF(B100&gt;3000,(-1.8*LOG((0.002/8.82/3.7)^1.11+6.9/B100))^-2,23.857*10^-6*B100-0.0271)))*(0.2436*$A170/1000-0.0738)*B246^(-0.0384*$A170/1000+1.8866)</f>
        <v>3067.1344610463389</v>
      </c>
      <c r="C170" s="151">
        <f t="shared" si="525"/>
        <v>8568.9670969322797</v>
      </c>
      <c r="D170" s="152">
        <f t="shared" si="525"/>
        <v>12766.839836543517</v>
      </c>
      <c r="E170" s="20"/>
      <c r="F170" s="189">
        <v>2600</v>
      </c>
      <c r="G170" s="150">
        <f t="shared" ref="G170:I170" si="526">(IF(G124&lt;2300,64/G124,IF(G124&gt;3000,(-1.8*LOG((0.002/8.82/3.7)^1.11+6.9/G124))^-2,23.857*10^-6*G124-0.0271)))/(IF(G100&lt;2300,64/G100,IF(G100&gt;3000,(-1.8*LOG((0.002/8.82/3.7)^1.11+6.9/G100))^-2,23.857*10^-6*G100-0.0271)))*((-0.0757*($A170/1000)^2+0.7552*($A170/1000)-0.2937)*G246^(0.0013*($A170/1000)^2-0.0205*($A170/1000)+1.8235))</f>
        <v>12288.810742244048</v>
      </c>
      <c r="H170" s="151">
        <f t="shared" si="526"/>
        <v>34193.714600989784</v>
      </c>
      <c r="I170" s="152">
        <f t="shared" si="526"/>
        <v>50856.683204741472</v>
      </c>
      <c r="J170" s="8"/>
      <c r="K170" s="189">
        <v>2600</v>
      </c>
      <c r="L170" s="150">
        <f t="shared" ref="L170:N170" si="527">(IF(L124&lt;2300,64/L124,IF(L124&gt;3000,(-1.8*LOG((0.002/8.82/3.7)^1.11+6.9/L124))^-2,23.857*10^-6*L124-0.0271)))/(IF(L100&lt;2300,64/L100,IF(L100&gt;3000,(-1.8*LOG((0.002/8.82/3.7)^1.11+6.9/L100))^-2,23.857*10^-6*L100-0.0271)))*((-0.0067*($A170/1000)^2+0.0857*($A170/1000)-0.0268)*L246^(-0.0049*($A170/1000)^2+0.0233*($A170/1000)+1.9776))</f>
        <v>6263.1236134581914</v>
      </c>
      <c r="M170" s="151">
        <f t="shared" si="527"/>
        <v>19841.368280723713</v>
      </c>
      <c r="N170" s="152">
        <f t="shared" si="527"/>
        <v>31043.251106400014</v>
      </c>
      <c r="O170" s="8"/>
      <c r="P170" s="189">
        <v>2600</v>
      </c>
      <c r="Q170" s="150">
        <f t="shared" ref="Q170:S170" si="528">(IF(Q124&lt;2300,64/Q124,IF(Q124&gt;3000,(-1.8*LOG((0.002/8.82/3.7)^1.11+6.9/Q124))^-2,23.857*10^-6*Q124-0.0271)))/(IF(Q100&lt;2300,64/Q100,IF(Q100&gt;3000,(-1.8*LOG((0.002/8.82/3.7)^1.11+6.9/Q100))^-2,23.857*10^-6*Q100-0.0271)))*((-0.0757*($A170/1000)^2+0.7552*($A170/1000)-0.2937)*Q246^(0.0013*($A170/1000)^2-0.0205*($A170/1000)+1.8235))</f>
        <v>22191.283359202615</v>
      </c>
      <c r="R170" s="151">
        <f t="shared" si="528"/>
        <v>61765.314177439199</v>
      </c>
      <c r="S170" s="152">
        <f t="shared" si="528"/>
        <v>91851.579044554674</v>
      </c>
      <c r="T170" s="8"/>
      <c r="U170" s="189">
        <v>2600</v>
      </c>
      <c r="V170" s="150">
        <f t="shared" ref="V170:X170" si="529">(IF(V124&lt;2300,64/V124,IF(V124&gt;3000,(-1.8*LOG((0.002/8.82/3.7)^1.11+6.9/V124))^-2,23.857*10^-6*V124-0.0271)))/(IF(V100&lt;2300,64/V100,IF(V100&gt;3000,(-1.8*LOG((0.002/8.82/3.7)^1.11+6.9/V100))^-2,23.857*10^-6*V100-0.0271)))*((-0.0067*($A170/1000)^2+0.0857*($A170/1000)-0.0268)*V246^(-0.0049*($A170/1000)^2+0.0233*($A170/1000)+1.9776))</f>
        <v>18799.776595776835</v>
      </c>
      <c r="W170" s="151">
        <f t="shared" si="529"/>
        <v>59597.214202762581</v>
      </c>
      <c r="X170" s="152">
        <f t="shared" si="529"/>
        <v>93225.76647798327</v>
      </c>
      <c r="Y170" s="116"/>
      <c r="Z170" s="116"/>
      <c r="AA170" s="116"/>
    </row>
    <row r="171" spans="1:27" ht="21" hidden="1" customHeight="1" x14ac:dyDescent="0.35">
      <c r="A171" s="176">
        <v>2800</v>
      </c>
      <c r="B171" s="150">
        <f t="shared" ref="B171:D171" si="530">(IF(B125&lt;2300,64/B125,IF(B125&gt;3000,(-1.8*LOG((0.002/8.82/3.7)^1.11+6.9/B125))^-2,23.857*10^-6*B125-0.0271)))/(IF(B101&lt;2300,64/B101,IF(B101&gt;3000,(-1.8*LOG((0.002/8.82/3.7)^1.11+6.9/B101))^-2,23.857*10^-6*B101-0.0271)))*(0.2436*$A171/1000-0.0738)*B247^(-0.0384*$A171/1000+1.8866)</f>
        <v>3868.6286710461568</v>
      </c>
      <c r="C171" s="151">
        <f t="shared" si="530"/>
        <v>10764.29389568387</v>
      </c>
      <c r="D171" s="152">
        <f t="shared" si="530"/>
        <v>16010.179926684321</v>
      </c>
      <c r="E171" s="20"/>
      <c r="F171" s="189">
        <v>2800</v>
      </c>
      <c r="G171" s="150">
        <f t="shared" ref="G171:I171" si="531">(IF(G125&lt;2300,64/G125,IF(G125&gt;3000,(-1.8*LOG((0.002/8.82/3.7)^1.11+6.9/G125))^-2,23.857*10^-6*G125-0.0271)))/(IF(G101&lt;2300,64/G101,IF(G101&gt;3000,(-1.8*LOG((0.002/8.82/3.7)^1.11+6.9/G101))^-2,23.857*10^-6*G101-0.0271)))*((-0.0757*($A171/1000)^2+0.7552*($A171/1000)-0.2937)*G247^(0.0013*($A171/1000)^2-0.0205*($A171/1000)+1.8235))</f>
        <v>15464.301736095273</v>
      </c>
      <c r="H171" s="151">
        <f t="shared" si="531"/>
        <v>42965.830905941883</v>
      </c>
      <c r="I171" s="152">
        <f t="shared" si="531"/>
        <v>63859.603735991965</v>
      </c>
      <c r="J171" s="8"/>
      <c r="K171" s="189">
        <v>2800</v>
      </c>
      <c r="L171" s="150">
        <f t="shared" ref="L171:N171" si="532">(IF(L125&lt;2300,64/L125,IF(L125&gt;3000,(-1.8*LOG((0.002/8.82/3.7)^1.11+6.9/L125))^-2,23.857*10^-6*L125-0.0271)))/(IF(L101&lt;2300,64/L101,IF(L101&gt;3000,(-1.8*LOG((0.002/8.82/3.7)^1.11+6.9/L101))^-2,23.857*10^-6*L101-0.0271)))*((-0.0067*($A171/1000)^2+0.0857*($A171/1000)-0.0268)*L247^(-0.0049*($A171/1000)^2+0.0233*($A171/1000)+1.9776))</f>
        <v>8200.7586228199052</v>
      </c>
      <c r="M171" s="151">
        <f t="shared" si="532"/>
        <v>25971.699869223463</v>
      </c>
      <c r="N171" s="152">
        <f t="shared" si="532"/>
        <v>40628.070594771314</v>
      </c>
      <c r="O171" s="8"/>
      <c r="P171" s="189">
        <v>2800</v>
      </c>
      <c r="Q171" s="150">
        <f t="shared" ref="Q171:S171" si="533">(IF(Q125&lt;2300,64/Q125,IF(Q125&gt;3000,(-1.8*LOG((0.002/8.82/3.7)^1.11+6.9/Q125))^-2,23.857*10^-6*Q125-0.0271)))/(IF(Q101&lt;2300,64/Q101,IF(Q101&gt;3000,(-1.8*LOG((0.002/8.82/3.7)^1.11+6.9/Q101))^-2,23.857*10^-6*Q101-0.0271)))*((-0.0757*($A171/1000)^2+0.7552*($A171/1000)-0.2937)*Q247^(0.0013*($A171/1000)^2-0.0205*($A171/1000)+1.8235))</f>
        <v>27890.910263717415</v>
      </c>
      <c r="R171" s="151">
        <f t="shared" si="533"/>
        <v>77510.913068995025</v>
      </c>
      <c r="S171" s="152">
        <f t="shared" si="533"/>
        <v>115220.62246613548</v>
      </c>
      <c r="T171" s="8"/>
      <c r="U171" s="189">
        <v>2800</v>
      </c>
      <c r="V171" s="150">
        <f t="shared" ref="V171:X171" si="534">(IF(V125&lt;2300,64/V125,IF(V125&gt;3000,(-1.8*LOG((0.002/8.82/3.7)^1.11+6.9/V125))^-2,23.857*10^-6*V125-0.0271)))/(IF(V101&lt;2300,64/V101,IF(V101&gt;3000,(-1.8*LOG((0.002/8.82/3.7)^1.11+6.9/V101))^-2,23.857*10^-6*V101-0.0271)))*((-0.0067*($A171/1000)^2+0.0857*($A171/1000)-0.0268)*V247^(-0.0049*($A171/1000)^2+0.0233*($A171/1000)+1.9776))</f>
        <v>24618.668594851846</v>
      </c>
      <c r="W171" s="151">
        <f t="shared" si="534"/>
        <v>77996.567946056719</v>
      </c>
      <c r="X171" s="152">
        <f t="shared" si="534"/>
        <v>121990.00494898076</v>
      </c>
      <c r="Y171" s="116"/>
      <c r="Z171" s="116"/>
      <c r="AA171" s="116"/>
    </row>
    <row r="172" spans="1:27" ht="21" hidden="1" customHeight="1" x14ac:dyDescent="0.35">
      <c r="A172" s="180">
        <v>3000</v>
      </c>
      <c r="B172" s="153">
        <f t="shared" ref="B172:D172" si="535">(IF(B126&lt;2300,64/B126,IF(B126&gt;3000,(-1.8*LOG((0.002/8.82/3.7)^1.11+6.9/B126))^-2,23.857*10^-6*B126-0.0271)))/(IF(B102&lt;2300,64/B102,IF(B102&gt;3000,(-1.8*LOG((0.002/8.82/3.7)^1.11+6.9/B102))^-2,23.857*10^-6*B102-0.0271)))*(0.2436*$A172/1000-0.0738)*B248^(-0.0384*$A172/1000+1.8866)</f>
        <v>4023.4627610230805</v>
      </c>
      <c r="C172" s="154">
        <f t="shared" si="535"/>
        <v>11145.767023396535</v>
      </c>
      <c r="D172" s="155">
        <f t="shared" si="535"/>
        <v>16549.175361230347</v>
      </c>
      <c r="E172" s="20"/>
      <c r="F172" s="22">
        <v>3000</v>
      </c>
      <c r="G172" s="153">
        <f t="shared" ref="G172:I172" si="536">(IF(G126&lt;2300,64/G126,IF(G126&gt;3000,(-1.8*LOG((0.002/8.82/3.7)^1.11+6.9/G126))^-2,23.857*10^-6*G126-0.0271)))/(IF(G102&lt;2300,64/G102,IF(G102&gt;3000,(-1.8*LOG((0.002/8.82/3.7)^1.11+6.9/G102))^-2,23.857*10^-6*G102-0.0271)))*((-0.0757*($A172/1000)^2+0.7552*($A172/1000)-0.2937)*G248^(0.0013*($A172/1000)^2-0.0205*($A172/1000)+1.8235))</f>
        <v>16038.451950602295</v>
      </c>
      <c r="H172" s="154">
        <f t="shared" si="536"/>
        <v>44494.646020894841</v>
      </c>
      <c r="I172" s="155">
        <f t="shared" si="536"/>
        <v>66093.632968300211</v>
      </c>
      <c r="J172" s="8"/>
      <c r="K172" s="22">
        <v>3000</v>
      </c>
      <c r="L172" s="153">
        <f t="shared" ref="L172:N172" si="537">(IF(L126&lt;2300,64/L126,IF(L126&gt;3000,(-1.8*LOG((0.002/8.82/3.7)^1.11+6.9/L126))^-2,23.857*10^-6*L126-0.0271)))/(IF(L102&lt;2300,64/L102,IF(L102&gt;3000,(-1.8*LOG((0.002/8.82/3.7)^1.11+6.9/L102))^-2,23.857*10^-6*L102-0.0271)))*((-0.0067*($A172/1000)^2+0.0857*($A172/1000)-0.0268)*L248^(-0.0049*($A172/1000)^2+0.0233*($A172/1000)+1.9776))</f>
        <v>8631.0910286112594</v>
      </c>
      <c r="M172" s="154">
        <f t="shared" si="537"/>
        <v>27318.46405200172</v>
      </c>
      <c r="N172" s="155">
        <f t="shared" si="537"/>
        <v>42725.074206805271</v>
      </c>
      <c r="O172" s="8"/>
      <c r="P172" s="22">
        <v>3000</v>
      </c>
      <c r="Q172" s="153">
        <f t="shared" ref="Q172:S172" si="538">(IF(Q126&lt;2300,64/Q126,IF(Q126&gt;3000,(-1.8*LOG((0.002/8.82/3.7)^1.11+6.9/Q126))^-2,23.857*10^-6*Q126-0.0271)))/(IF(Q102&lt;2300,64/Q102,IF(Q102&gt;3000,(-1.8*LOG((0.002/8.82/3.7)^1.11+6.9/Q102))^-2,23.857*10^-6*Q102-0.0271)))*((-0.0757*($A172/1000)^2+0.7552*($A172/1000)-0.2937)*Q248^(0.0013*($A172/1000)^2-0.0205*($A172/1000)+1.8235))</f>
        <v>28901.545520664258</v>
      </c>
      <c r="R172" s="154">
        <f t="shared" si="538"/>
        <v>80199.836722408101</v>
      </c>
      <c r="S172" s="155">
        <f t="shared" si="538"/>
        <v>119148.78509284096</v>
      </c>
      <c r="T172" s="8"/>
      <c r="U172" s="22">
        <v>3000</v>
      </c>
      <c r="V172" s="153">
        <f t="shared" ref="V172:X172" si="539">(IF(V126&lt;2300,64/V126,IF(V126&gt;3000,(-1.8*LOG((0.002/8.82/3.7)^1.11+6.9/V126))^-2,23.857*10^-6*V126-0.0271)))/(IF(V102&lt;2300,64/V102,IF(V102&gt;3000,(-1.8*LOG((0.002/8.82/3.7)^1.11+6.9/V102))^-2,23.857*10^-6*V102-0.0271)))*((-0.0067*($A172/1000)^2+0.0857*($A172/1000)-0.0268)*V248^(-0.0049*($A172/1000)^2+0.0233*($A172/1000)+1.9776))</f>
        <v>25895.979052689676</v>
      </c>
      <c r="W172" s="154">
        <f t="shared" si="539"/>
        <v>81995.008787367085</v>
      </c>
      <c r="X172" s="155">
        <f t="shared" si="539"/>
        <v>128214.4391049126</v>
      </c>
      <c r="Y172" s="116"/>
      <c r="Z172" s="116"/>
      <c r="AA172" s="116"/>
    </row>
    <row r="173" spans="1:27" ht="21" hidden="1" customHeight="1" x14ac:dyDescent="0.35">
      <c r="A173" s="71"/>
      <c r="B173" s="151"/>
      <c r="C173" s="151"/>
      <c r="D173" s="151"/>
      <c r="E173" s="33"/>
      <c r="F173" s="33"/>
      <c r="G173" s="151"/>
      <c r="H173" s="151"/>
      <c r="I173" s="151"/>
      <c r="J173" s="8"/>
      <c r="K173" s="33"/>
      <c r="L173" s="151"/>
      <c r="M173" s="151"/>
      <c r="N173" s="151"/>
      <c r="O173" s="8"/>
      <c r="P173" s="33"/>
      <c r="Q173" s="151"/>
      <c r="R173" s="151"/>
      <c r="S173" s="151"/>
      <c r="T173" s="8"/>
      <c r="U173" s="33"/>
      <c r="V173" s="151"/>
      <c r="W173" s="151"/>
      <c r="X173" s="151"/>
      <c r="Y173" s="116"/>
      <c r="Z173" s="116"/>
      <c r="AA173" s="116"/>
    </row>
    <row r="174" spans="1:27" ht="21" hidden="1" customHeight="1" x14ac:dyDescent="0.35">
      <c r="A174" s="71"/>
      <c r="B174" s="151"/>
      <c r="C174" s="151"/>
      <c r="D174" s="151"/>
      <c r="E174" s="33"/>
      <c r="F174" s="33"/>
      <c r="G174" s="151"/>
      <c r="H174" s="151"/>
      <c r="I174" s="151"/>
      <c r="J174" s="8"/>
      <c r="K174" s="33"/>
      <c r="L174" s="151"/>
      <c r="M174" s="151"/>
      <c r="N174" s="151"/>
      <c r="O174" s="8"/>
      <c r="P174" s="33"/>
      <c r="Q174" s="151"/>
      <c r="R174" s="151"/>
      <c r="S174" s="151"/>
      <c r="T174" s="8"/>
      <c r="U174" s="33"/>
      <c r="V174" s="151"/>
      <c r="W174" s="151"/>
      <c r="X174" s="151"/>
      <c r="Y174" s="116"/>
      <c r="Z174" s="116"/>
      <c r="AA174" s="116"/>
    </row>
    <row r="175" spans="1:27" ht="21" hidden="1" customHeight="1" x14ac:dyDescent="0.3">
      <c r="A175" s="224" t="s">
        <v>137</v>
      </c>
      <c r="C175" s="151"/>
      <c r="D175" s="151"/>
      <c r="E175" s="33"/>
      <c r="F175" s="33"/>
      <c r="G175" s="151"/>
      <c r="H175" s="151"/>
      <c r="I175" s="151"/>
      <c r="J175" s="8"/>
      <c r="K175" s="33"/>
      <c r="L175" s="151"/>
      <c r="M175" s="151"/>
      <c r="N175" s="151"/>
      <c r="O175" s="8"/>
      <c r="P175" s="33"/>
      <c r="Q175" s="151"/>
      <c r="R175" s="151"/>
      <c r="S175" s="151"/>
      <c r="T175" s="8"/>
      <c r="U175" s="33"/>
      <c r="V175" s="151"/>
      <c r="W175" s="151"/>
      <c r="X175" s="151"/>
      <c r="Y175" s="116"/>
      <c r="Z175" s="116"/>
      <c r="AA175" s="116"/>
    </row>
    <row r="176" spans="1:27" ht="21" hidden="1" customHeight="1" x14ac:dyDescent="0.35">
      <c r="A176" s="71"/>
      <c r="B176" s="151"/>
      <c r="C176" s="151"/>
      <c r="D176" s="151"/>
      <c r="E176" s="33"/>
      <c r="F176" s="33"/>
      <c r="G176" s="151"/>
      <c r="H176" s="151"/>
      <c r="I176" s="151"/>
      <c r="J176" s="8"/>
      <c r="K176" s="33"/>
      <c r="L176" s="151"/>
      <c r="M176" s="151"/>
      <c r="N176" s="151"/>
      <c r="O176" s="8"/>
      <c r="P176" s="33"/>
      <c r="Q176" s="151"/>
      <c r="R176" s="151"/>
      <c r="S176" s="151"/>
      <c r="T176" s="8"/>
      <c r="U176" s="33"/>
      <c r="V176" s="151"/>
      <c r="W176" s="151"/>
      <c r="X176" s="151"/>
      <c r="Y176" s="116"/>
      <c r="Z176" s="116"/>
      <c r="AA176" s="116"/>
    </row>
    <row r="177" spans="1:27" ht="21" hidden="1" customHeight="1" x14ac:dyDescent="0.35">
      <c r="A177" s="71"/>
      <c r="B177" s="159" t="s">
        <v>84</v>
      </c>
      <c r="C177" s="116"/>
      <c r="D177" s="116"/>
      <c r="E177" s="116"/>
      <c r="F177" s="159" t="s">
        <v>90</v>
      </c>
      <c r="G177" s="71"/>
      <c r="H177" s="76"/>
      <c r="I177" s="116"/>
      <c r="J177" s="159" t="s">
        <v>91</v>
      </c>
      <c r="K177" s="116"/>
      <c r="L177" s="116"/>
      <c r="M177" s="116"/>
      <c r="N177" s="159" t="s">
        <v>92</v>
      </c>
      <c r="O177" s="76"/>
      <c r="P177" s="116"/>
      <c r="Q177" s="116"/>
      <c r="R177" s="159" t="s">
        <v>93</v>
      </c>
      <c r="S177" s="116"/>
      <c r="T177" s="116"/>
      <c r="U177" s="33"/>
      <c r="V177" s="151"/>
      <c r="W177" s="151"/>
      <c r="X177" s="151"/>
      <c r="Y177" s="116"/>
      <c r="Z177" s="116"/>
      <c r="AA177" s="116"/>
    </row>
    <row r="178" spans="1:27" ht="21" hidden="1" customHeight="1" x14ac:dyDescent="0.35">
      <c r="A178" s="71"/>
      <c r="B178" s="162" t="s">
        <v>58</v>
      </c>
      <c r="C178" s="171"/>
      <c r="D178" s="116"/>
      <c r="E178" s="116"/>
      <c r="F178" s="162" t="s">
        <v>58</v>
      </c>
      <c r="G178" s="171"/>
      <c r="H178" s="116"/>
      <c r="I178" s="116"/>
      <c r="J178" s="162" t="s">
        <v>58</v>
      </c>
      <c r="K178" s="171"/>
      <c r="L178" s="116"/>
      <c r="M178" s="116"/>
      <c r="N178" s="162" t="s">
        <v>58</v>
      </c>
      <c r="O178" s="171"/>
      <c r="P178" s="116"/>
      <c r="Q178" s="116"/>
      <c r="R178" s="162" t="s">
        <v>58</v>
      </c>
      <c r="S178" s="171"/>
      <c r="T178" s="116"/>
      <c r="U178" s="33"/>
      <c r="V178" s="151"/>
      <c r="W178" s="151"/>
      <c r="X178" s="151"/>
      <c r="Y178" s="116"/>
      <c r="Z178" s="116"/>
      <c r="AA178" s="116"/>
    </row>
    <row r="179" spans="1:27" ht="21" hidden="1" customHeight="1" x14ac:dyDescent="0.45">
      <c r="A179" s="71"/>
      <c r="B179" s="167" t="s">
        <v>61</v>
      </c>
      <c r="C179" s="218" t="s">
        <v>68</v>
      </c>
      <c r="D179" s="150"/>
      <c r="E179" s="116"/>
      <c r="F179" s="167" t="s">
        <v>61</v>
      </c>
      <c r="G179" s="220" t="s">
        <v>68</v>
      </c>
      <c r="H179" s="151"/>
      <c r="I179" s="116"/>
      <c r="J179" s="167" t="s">
        <v>61</v>
      </c>
      <c r="K179" s="220" t="s">
        <v>68</v>
      </c>
      <c r="L179" s="151"/>
      <c r="M179" s="116"/>
      <c r="N179" s="167" t="s">
        <v>61</v>
      </c>
      <c r="O179" s="220" t="s">
        <v>68</v>
      </c>
      <c r="P179" s="151"/>
      <c r="Q179" s="116"/>
      <c r="R179" s="167" t="s">
        <v>61</v>
      </c>
      <c r="S179" s="220" t="s">
        <v>68</v>
      </c>
      <c r="T179" s="151"/>
      <c r="U179" s="33"/>
      <c r="V179" s="151"/>
      <c r="W179" s="151"/>
      <c r="X179" s="151"/>
      <c r="Y179" s="116"/>
      <c r="Z179" s="116"/>
      <c r="AA179" s="116"/>
    </row>
    <row r="180" spans="1:27" ht="21" hidden="1" customHeight="1" x14ac:dyDescent="0.35">
      <c r="A180" s="71"/>
      <c r="B180" s="162">
        <v>700</v>
      </c>
      <c r="C180" s="192" cm="1">
        <f t="array" ref="C180:C197">IF(K4=1,B109:B126,IF(K4=2,C109:C126,IF(K4=3,D109:D126,"Error")))</f>
        <v>1368.1058366063826</v>
      </c>
      <c r="D180" s="37"/>
      <c r="E180" s="116"/>
      <c r="F180" s="162">
        <v>700</v>
      </c>
      <c r="G180" s="221" cm="1">
        <f t="array" ref="G180:G197">IF(K4=1,G109:G126,IF(K4=2,H109:H126,IF(K4=3,I109:I126,"Error")))</f>
        <v>2024.1565886632441</v>
      </c>
      <c r="H180" s="38"/>
      <c r="I180" s="116"/>
      <c r="J180" s="162">
        <v>700</v>
      </c>
      <c r="K180" s="221" cm="1">
        <f t="array" ref="K180:K197">IF(K4=1,L109:L126,IF(K4=2,M109:M126,IF(K4=3,N109:N126,"Error")))</f>
        <v>2224.1720618513118</v>
      </c>
      <c r="L180" s="38"/>
      <c r="M180" s="116"/>
      <c r="N180" s="162">
        <v>700</v>
      </c>
      <c r="O180" s="221" cm="1">
        <f t="array" ref="O180:O197">IF(K4=1,Q109:Q126,IF(K4=2,R109:R126,IF(K4=3,S109:S126,"Error")))</f>
        <v>2824.2184814155148</v>
      </c>
      <c r="P180" s="38"/>
      <c r="Q180" s="116"/>
      <c r="R180" s="162">
        <v>700</v>
      </c>
      <c r="S180" s="221" cm="1">
        <f t="array" ref="S180:S197">IF(K4=1,V109:V126,IF(K4=2,W109:W126,IF(K4=3,X109:X126,"Error")))</f>
        <v>3848.2977041384206</v>
      </c>
      <c r="T180" s="38"/>
      <c r="U180" s="33"/>
      <c r="V180" s="151"/>
      <c r="W180" s="151"/>
      <c r="X180" s="151"/>
      <c r="Y180" s="116"/>
      <c r="Z180" s="116"/>
      <c r="AA180" s="116"/>
    </row>
    <row r="181" spans="1:27" ht="21" hidden="1" customHeight="1" x14ac:dyDescent="0.35">
      <c r="A181" s="71"/>
      <c r="B181" s="176">
        <v>800</v>
      </c>
      <c r="C181" s="193">
        <v>1368.1058366063826</v>
      </c>
      <c r="D181" s="37"/>
      <c r="E181" s="190"/>
      <c r="F181" s="176">
        <v>800</v>
      </c>
      <c r="G181" s="222">
        <v>2024.1565886632441</v>
      </c>
      <c r="H181" s="38"/>
      <c r="I181" s="219"/>
      <c r="J181" s="176">
        <v>800</v>
      </c>
      <c r="K181" s="222">
        <v>2224.1720618513118</v>
      </c>
      <c r="L181" s="38"/>
      <c r="M181" s="219"/>
      <c r="N181" s="176">
        <v>800</v>
      </c>
      <c r="O181" s="222">
        <v>2824.2184814155148</v>
      </c>
      <c r="P181" s="38"/>
      <c r="Q181" s="219"/>
      <c r="R181" s="176">
        <v>800</v>
      </c>
      <c r="S181" s="222">
        <v>3848.2977041384206</v>
      </c>
      <c r="T181" s="38"/>
      <c r="U181" s="33"/>
      <c r="V181" s="151"/>
      <c r="W181" s="151"/>
      <c r="X181" s="151"/>
      <c r="Y181" s="116"/>
      <c r="Z181" s="116"/>
      <c r="AA181" s="116"/>
    </row>
    <row r="182" spans="1:27" ht="21" hidden="1" customHeight="1" x14ac:dyDescent="0.35">
      <c r="A182" s="71"/>
      <c r="B182" s="180">
        <v>900</v>
      </c>
      <c r="C182" s="194">
        <v>1368.1058366063826</v>
      </c>
      <c r="D182" s="37"/>
      <c r="F182" s="180">
        <v>900</v>
      </c>
      <c r="G182" s="223">
        <v>2024.1565886632441</v>
      </c>
      <c r="H182" s="38"/>
      <c r="I182" s="4"/>
      <c r="J182" s="180">
        <v>900</v>
      </c>
      <c r="K182" s="223">
        <v>2224.1720618513118</v>
      </c>
      <c r="L182" s="38"/>
      <c r="M182" s="4"/>
      <c r="N182" s="180">
        <v>900</v>
      </c>
      <c r="O182" s="223">
        <v>2824.2184814155148</v>
      </c>
      <c r="P182" s="38"/>
      <c r="Q182" s="4"/>
      <c r="R182" s="180">
        <v>900</v>
      </c>
      <c r="S182" s="223">
        <v>3848.2977041384206</v>
      </c>
      <c r="T182" s="38"/>
      <c r="U182" s="33"/>
      <c r="V182" s="151"/>
      <c r="W182" s="151"/>
      <c r="X182" s="151"/>
      <c r="Y182" s="116"/>
      <c r="Z182" s="116"/>
      <c r="AA182" s="116"/>
    </row>
    <row r="183" spans="1:27" ht="21" hidden="1" customHeight="1" x14ac:dyDescent="0.35">
      <c r="A183" s="71"/>
      <c r="B183" s="162">
        <v>1000</v>
      </c>
      <c r="C183" s="192">
        <v>2824.2184814155148</v>
      </c>
      <c r="D183" s="37"/>
      <c r="F183" s="162">
        <v>1000</v>
      </c>
      <c r="G183" s="221">
        <v>4184.3236990943742</v>
      </c>
      <c r="H183" s="38"/>
      <c r="I183" s="4"/>
      <c r="J183" s="162">
        <v>1000</v>
      </c>
      <c r="K183" s="221">
        <v>4588.3549549342706</v>
      </c>
      <c r="L183" s="38"/>
      <c r="M183" s="4"/>
      <c r="N183" s="162">
        <v>1000</v>
      </c>
      <c r="O183" s="221">
        <v>5832.4511981640517</v>
      </c>
      <c r="P183" s="38"/>
      <c r="Q183" s="4"/>
      <c r="R183" s="162">
        <v>1000</v>
      </c>
      <c r="S183" s="221">
        <v>7944.6145950300452</v>
      </c>
      <c r="T183" s="38"/>
      <c r="U183" s="33"/>
      <c r="V183" s="151"/>
      <c r="W183" s="151"/>
      <c r="X183" s="151"/>
      <c r="Y183" s="116"/>
      <c r="Z183" s="116"/>
      <c r="AA183" s="116"/>
    </row>
    <row r="184" spans="1:27" ht="21" hidden="1" customHeight="1" x14ac:dyDescent="0.35">
      <c r="A184" s="71"/>
      <c r="B184" s="176">
        <v>1100</v>
      </c>
      <c r="C184" s="193">
        <v>2824.2184814155148</v>
      </c>
      <c r="D184" s="37"/>
      <c r="F184" s="176">
        <v>1100</v>
      </c>
      <c r="G184" s="222">
        <v>4184.3236990943742</v>
      </c>
      <c r="H184" s="38"/>
      <c r="I184" s="4"/>
      <c r="J184" s="176">
        <v>1100</v>
      </c>
      <c r="K184" s="222">
        <v>4588.3549549342706</v>
      </c>
      <c r="L184" s="38"/>
      <c r="M184" s="4"/>
      <c r="N184" s="176">
        <v>1100</v>
      </c>
      <c r="O184" s="222">
        <v>5832.4511981640517</v>
      </c>
      <c r="P184" s="38"/>
      <c r="Q184" s="4"/>
      <c r="R184" s="176">
        <v>1100</v>
      </c>
      <c r="S184" s="222">
        <v>7944.6145950300452</v>
      </c>
      <c r="T184" s="38"/>
      <c r="U184" s="33"/>
      <c r="V184" s="151"/>
      <c r="W184" s="151"/>
      <c r="X184" s="151"/>
      <c r="Y184" s="116"/>
      <c r="Z184" s="116"/>
      <c r="AA184" s="116"/>
    </row>
    <row r="185" spans="1:27" ht="21" hidden="1" customHeight="1" x14ac:dyDescent="0.35">
      <c r="A185" s="71"/>
      <c r="B185" s="180">
        <v>1200</v>
      </c>
      <c r="C185" s="194">
        <v>2824.2184814155148</v>
      </c>
      <c r="D185" s="37"/>
      <c r="F185" s="180">
        <v>1200</v>
      </c>
      <c r="G185" s="223">
        <v>4184.3236990943742</v>
      </c>
      <c r="H185" s="38"/>
      <c r="I185" s="4"/>
      <c r="J185" s="180">
        <v>1200</v>
      </c>
      <c r="K185" s="223">
        <v>4588.3549549342706</v>
      </c>
      <c r="L185" s="38"/>
      <c r="M185" s="4"/>
      <c r="N185" s="180">
        <v>1200</v>
      </c>
      <c r="O185" s="223">
        <v>5832.4511981640517</v>
      </c>
      <c r="P185" s="38"/>
      <c r="Q185" s="4"/>
      <c r="R185" s="180">
        <v>1200</v>
      </c>
      <c r="S185" s="223">
        <v>7944.6145950300452</v>
      </c>
      <c r="T185" s="38"/>
      <c r="U185" s="33"/>
      <c r="V185" s="151"/>
      <c r="W185" s="151"/>
      <c r="X185" s="151"/>
      <c r="Y185" s="116"/>
      <c r="Z185" s="116"/>
      <c r="AA185" s="116"/>
    </row>
    <row r="186" spans="1:27" ht="21" hidden="1" customHeight="1" x14ac:dyDescent="0.35">
      <c r="A186" s="71"/>
      <c r="B186" s="162">
        <v>1300</v>
      </c>
      <c r="C186" s="192">
        <v>4280.3311262246471</v>
      </c>
      <c r="D186" s="37"/>
      <c r="F186" s="162">
        <v>1300</v>
      </c>
      <c r="G186" s="221">
        <v>6340.4905000617437</v>
      </c>
      <c r="H186" s="38"/>
      <c r="I186" s="4"/>
      <c r="J186" s="162">
        <v>1300</v>
      </c>
      <c r="K186" s="221">
        <v>6956.5381574809917</v>
      </c>
      <c r="L186" s="38"/>
      <c r="M186" s="4"/>
      <c r="N186" s="162">
        <v>1300</v>
      </c>
      <c r="O186" s="221">
        <v>8836.6836054488267</v>
      </c>
      <c r="P186" s="38"/>
      <c r="Q186" s="4"/>
      <c r="R186" s="162">
        <v>1300</v>
      </c>
      <c r="S186" s="221">
        <v>12040.93148592167</v>
      </c>
      <c r="T186" s="38"/>
      <c r="U186" s="33"/>
      <c r="V186" s="151"/>
      <c r="W186" s="151"/>
      <c r="X186" s="151"/>
      <c r="Y186" s="116"/>
      <c r="Z186" s="116"/>
      <c r="AA186" s="116"/>
    </row>
    <row r="187" spans="1:27" ht="21" hidden="1" customHeight="1" x14ac:dyDescent="0.35">
      <c r="A187" s="71"/>
      <c r="B187" s="176">
        <v>1400</v>
      </c>
      <c r="C187" s="193">
        <v>4280.3311262246471</v>
      </c>
      <c r="D187" s="37"/>
      <c r="F187" s="176">
        <v>1400</v>
      </c>
      <c r="G187" s="222">
        <v>6340.4905000617437</v>
      </c>
      <c r="H187" s="38"/>
      <c r="I187" s="4"/>
      <c r="J187" s="176">
        <v>1400</v>
      </c>
      <c r="K187" s="222">
        <v>6956.5381574809917</v>
      </c>
      <c r="L187" s="38"/>
      <c r="M187" s="4"/>
      <c r="N187" s="176">
        <v>1400</v>
      </c>
      <c r="O187" s="222">
        <v>8836.6836054488267</v>
      </c>
      <c r="P187" s="38"/>
      <c r="Q187" s="4"/>
      <c r="R187" s="176">
        <v>1400</v>
      </c>
      <c r="S187" s="222">
        <v>12040.93148592167</v>
      </c>
      <c r="T187" s="38"/>
      <c r="U187" s="33"/>
      <c r="V187" s="151"/>
      <c r="W187" s="151"/>
      <c r="X187" s="151"/>
      <c r="Y187" s="116"/>
      <c r="Z187" s="116"/>
      <c r="AA187" s="116"/>
    </row>
    <row r="188" spans="1:27" ht="21" hidden="1" customHeight="1" x14ac:dyDescent="0.35">
      <c r="A188" s="71"/>
      <c r="B188" s="176">
        <v>1500</v>
      </c>
      <c r="C188" s="193">
        <v>5076.3927095131567</v>
      </c>
      <c r="D188" s="37"/>
      <c r="F188" s="176">
        <v>1500</v>
      </c>
      <c r="G188" s="222">
        <v>7512.5811729438201</v>
      </c>
      <c r="H188" s="38"/>
      <c r="I188" s="4"/>
      <c r="J188" s="176">
        <v>1500</v>
      </c>
      <c r="K188" s="222">
        <v>8248.6381142759092</v>
      </c>
      <c r="L188" s="38"/>
      <c r="M188" s="4"/>
      <c r="N188" s="176">
        <v>1500</v>
      </c>
      <c r="O188" s="222">
        <v>10476.810485590984</v>
      </c>
      <c r="P188" s="38"/>
      <c r="Q188" s="4"/>
      <c r="R188" s="176">
        <v>1500</v>
      </c>
      <c r="S188" s="222">
        <v>14277.104476164266</v>
      </c>
      <c r="T188" s="38"/>
      <c r="U188" s="33"/>
      <c r="V188" s="151"/>
      <c r="W188" s="151"/>
      <c r="X188" s="151"/>
      <c r="Y188" s="116"/>
      <c r="Z188" s="116"/>
      <c r="AA188" s="116"/>
    </row>
    <row r="189" spans="1:27" ht="21" hidden="1" customHeight="1" x14ac:dyDescent="0.35">
      <c r="A189" s="71"/>
      <c r="B189" s="180">
        <v>1600</v>
      </c>
      <c r="C189" s="194">
        <v>5076.3927095131567</v>
      </c>
      <c r="D189" s="37"/>
      <c r="F189" s="180">
        <v>1600</v>
      </c>
      <c r="G189" s="223">
        <v>7512.5811729438201</v>
      </c>
      <c r="H189" s="38"/>
      <c r="I189" s="4"/>
      <c r="J189" s="180">
        <v>1600</v>
      </c>
      <c r="K189" s="223">
        <v>8248.6381142759092</v>
      </c>
      <c r="L189" s="38"/>
      <c r="M189" s="4"/>
      <c r="N189" s="180">
        <v>1600</v>
      </c>
      <c r="O189" s="223">
        <v>10476.810485590984</v>
      </c>
      <c r="P189" s="38"/>
      <c r="Q189" s="4"/>
      <c r="R189" s="180">
        <v>1600</v>
      </c>
      <c r="S189" s="223">
        <v>14277.104476164266</v>
      </c>
      <c r="T189" s="38"/>
      <c r="U189" s="33"/>
      <c r="V189" s="151"/>
      <c r="W189" s="151"/>
      <c r="X189" s="151"/>
      <c r="Y189" s="116"/>
      <c r="Z189" s="116"/>
      <c r="AA189" s="116"/>
    </row>
    <row r="190" spans="1:27" ht="21" hidden="1" customHeight="1" x14ac:dyDescent="0.35">
      <c r="A190" s="71"/>
      <c r="B190" s="162">
        <v>1800</v>
      </c>
      <c r="C190" s="192">
        <v>6220.4812161489026</v>
      </c>
      <c r="D190" s="37"/>
      <c r="F190" s="162">
        <v>1800</v>
      </c>
      <c r="G190" s="221">
        <v>9212.7126950423954</v>
      </c>
      <c r="H190" s="38"/>
      <c r="I190" s="4"/>
      <c r="J190" s="162">
        <v>1800</v>
      </c>
      <c r="K190" s="221">
        <v>10112.7823243887</v>
      </c>
      <c r="L190" s="38"/>
      <c r="M190" s="4"/>
      <c r="N190" s="162">
        <v>1800</v>
      </c>
      <c r="O190" s="221">
        <v>12844.993688137702</v>
      </c>
      <c r="P190" s="38"/>
      <c r="Q190" s="4"/>
      <c r="R190" s="162">
        <v>1800</v>
      </c>
      <c r="S190" s="221">
        <v>17501.353903955918</v>
      </c>
      <c r="T190" s="38"/>
      <c r="U190" s="33"/>
      <c r="V190" s="151"/>
      <c r="W190" s="151"/>
      <c r="X190" s="151"/>
      <c r="Y190" s="116"/>
      <c r="Z190" s="116"/>
      <c r="AA190" s="116"/>
    </row>
    <row r="191" spans="1:27" ht="21" hidden="1" customHeight="1" x14ac:dyDescent="0.35">
      <c r="A191" s="71"/>
      <c r="B191" s="176">
        <v>2000</v>
      </c>
      <c r="C191" s="193">
        <v>7016.5427994374131</v>
      </c>
      <c r="D191" s="37"/>
      <c r="F191" s="176">
        <v>2000</v>
      </c>
      <c r="G191" s="222">
        <v>10392.803986851994</v>
      </c>
      <c r="H191" s="38"/>
      <c r="I191" s="4"/>
      <c r="J191" s="176">
        <v>2000</v>
      </c>
      <c r="K191" s="222">
        <v>11404.882281183616</v>
      </c>
      <c r="L191" s="38"/>
      <c r="M191" s="4"/>
      <c r="N191" s="176">
        <v>2000</v>
      </c>
      <c r="O191" s="222">
        <v>14485.120568279857</v>
      </c>
      <c r="P191" s="38"/>
      <c r="Q191" s="4"/>
      <c r="R191" s="176">
        <v>2000</v>
      </c>
      <c r="S191" s="222">
        <v>19737.526894198512</v>
      </c>
      <c r="T191" s="38"/>
      <c r="U191" s="33"/>
      <c r="V191" s="151"/>
      <c r="W191" s="151"/>
      <c r="X191" s="151"/>
      <c r="Y191" s="116"/>
      <c r="Z191" s="116"/>
      <c r="AA191" s="116"/>
    </row>
    <row r="192" spans="1:27" ht="21" hidden="1" customHeight="1" x14ac:dyDescent="0.35">
      <c r="A192" s="71"/>
      <c r="B192" s="176">
        <v>2200</v>
      </c>
      <c r="C192" s="193">
        <v>7720.5972650594113</v>
      </c>
      <c r="D192" s="37"/>
      <c r="F192" s="176">
        <v>2200</v>
      </c>
      <c r="G192" s="222">
        <v>11436.884756893705</v>
      </c>
      <c r="H192" s="38"/>
      <c r="I192" s="4"/>
      <c r="J192" s="176">
        <v>2200</v>
      </c>
      <c r="K192" s="222">
        <v>12552.971097283125</v>
      </c>
      <c r="L192" s="38"/>
      <c r="M192" s="4"/>
      <c r="N192" s="176">
        <v>2200</v>
      </c>
      <c r="O192" s="222">
        <v>15945.233522552751</v>
      </c>
      <c r="P192" s="38"/>
      <c r="Q192" s="4"/>
      <c r="R192" s="176">
        <v>2200</v>
      </c>
      <c r="S192" s="222">
        <v>21721.680388224144</v>
      </c>
      <c r="T192" s="38"/>
      <c r="U192" s="33"/>
      <c r="V192" s="151"/>
      <c r="W192" s="151"/>
      <c r="X192" s="151"/>
      <c r="Y192" s="116"/>
      <c r="Z192" s="116"/>
      <c r="AA192" s="116"/>
    </row>
    <row r="193" spans="1:27" ht="21" hidden="1" customHeight="1" x14ac:dyDescent="0.35">
      <c r="A193" s="71"/>
      <c r="B193" s="180">
        <v>2400</v>
      </c>
      <c r="C193" s="194">
        <v>8516.6588483479172</v>
      </c>
      <c r="D193" s="37"/>
      <c r="F193" s="180">
        <v>2400</v>
      </c>
      <c r="G193" s="223">
        <v>12612.975739239542</v>
      </c>
      <c r="H193" s="38"/>
      <c r="I193" s="4"/>
      <c r="J193" s="180">
        <v>2400</v>
      </c>
      <c r="K193" s="223">
        <v>13845.07105407804</v>
      </c>
      <c r="L193" s="38"/>
      <c r="M193" s="4"/>
      <c r="N193" s="180">
        <v>2400</v>
      </c>
      <c r="O193" s="223">
        <v>17581.360093231146</v>
      </c>
      <c r="P193" s="38"/>
      <c r="Q193" s="4"/>
      <c r="R193" s="180">
        <v>2400</v>
      </c>
      <c r="S193" s="223">
        <v>23957.853378466738</v>
      </c>
      <c r="T193" s="38"/>
      <c r="U193" s="33"/>
      <c r="V193" s="151"/>
      <c r="W193" s="151"/>
      <c r="X193" s="151"/>
      <c r="Y193" s="116"/>
      <c r="Z193" s="116"/>
      <c r="AA193" s="116"/>
    </row>
    <row r="194" spans="1:27" ht="21" hidden="1" customHeight="1" x14ac:dyDescent="0.35">
      <c r="A194" s="71"/>
      <c r="B194" s="162">
        <v>2500</v>
      </c>
      <c r="C194" s="192">
        <v>9224.7136234336795</v>
      </c>
      <c r="D194" s="37"/>
      <c r="F194" s="162">
        <v>2500</v>
      </c>
      <c r="G194" s="221">
        <v>13657.056509281258</v>
      </c>
      <c r="H194" s="38"/>
      <c r="I194" s="4"/>
      <c r="J194" s="162">
        <v>2500</v>
      </c>
      <c r="K194" s="221">
        <v>14989.159560713788</v>
      </c>
      <c r="L194" s="38"/>
      <c r="M194" s="4"/>
      <c r="N194" s="162">
        <v>2500</v>
      </c>
      <c r="O194" s="221">
        <v>19041.473047504034</v>
      </c>
      <c r="P194" s="38"/>
      <c r="Q194" s="4"/>
      <c r="R194" s="162">
        <v>2500</v>
      </c>
      <c r="S194" s="221">
        <v>25946.007181956131</v>
      </c>
      <c r="T194" s="38"/>
      <c r="U194" s="33"/>
      <c r="V194" s="151"/>
      <c r="W194" s="151"/>
      <c r="X194" s="151"/>
      <c r="Y194" s="116"/>
      <c r="Z194" s="116"/>
      <c r="AA194" s="116"/>
    </row>
    <row r="195" spans="1:27" ht="21" hidden="1" customHeight="1" x14ac:dyDescent="0.35">
      <c r="A195" s="71"/>
      <c r="B195" s="176">
        <v>2600</v>
      </c>
      <c r="C195" s="193">
        <v>10016.774897258427</v>
      </c>
      <c r="D195" s="37"/>
      <c r="F195" s="176">
        <v>2600</v>
      </c>
      <c r="G195" s="222">
        <v>14833.147491627094</v>
      </c>
      <c r="H195" s="38"/>
      <c r="I195" s="4"/>
      <c r="J195" s="176">
        <v>2600</v>
      </c>
      <c r="K195" s="222">
        <v>16281.259517508704</v>
      </c>
      <c r="L195" s="38"/>
      <c r="M195" s="4"/>
      <c r="N195" s="176">
        <v>2600</v>
      </c>
      <c r="O195" s="222">
        <v>20681.599927646192</v>
      </c>
      <c r="P195" s="38"/>
      <c r="Q195" s="4"/>
      <c r="R195" s="176">
        <v>2600</v>
      </c>
      <c r="S195" s="222">
        <v>28178.17986273496</v>
      </c>
      <c r="T195" s="38"/>
      <c r="U195" s="33"/>
      <c r="V195" s="151"/>
      <c r="W195" s="151"/>
      <c r="X195" s="151"/>
      <c r="Y195" s="116"/>
      <c r="Z195" s="116"/>
      <c r="AA195" s="116"/>
    </row>
    <row r="196" spans="1:27" ht="21" hidden="1" customHeight="1" x14ac:dyDescent="0.35">
      <c r="A196" s="71"/>
      <c r="B196" s="176">
        <v>2800</v>
      </c>
      <c r="C196" s="193">
        <v>11120.860309256557</v>
      </c>
      <c r="D196" s="37"/>
      <c r="F196" s="176">
        <v>2800</v>
      </c>
      <c r="G196" s="222">
        <v>16469.274062305485</v>
      </c>
      <c r="H196" s="38"/>
      <c r="I196" s="4"/>
      <c r="J196" s="176">
        <v>2800</v>
      </c>
      <c r="K196" s="222">
        <v>18073.39815727379</v>
      </c>
      <c r="L196" s="38"/>
      <c r="M196" s="4"/>
      <c r="N196" s="176">
        <v>2800</v>
      </c>
      <c r="O196" s="222">
        <v>22957.776012526403</v>
      </c>
      <c r="P196" s="38"/>
      <c r="Q196" s="4"/>
      <c r="R196" s="176">
        <v>2800</v>
      </c>
      <c r="S196" s="222">
        <v>31282.420006613778</v>
      </c>
      <c r="T196" s="38"/>
      <c r="U196" s="33"/>
      <c r="V196" s="151"/>
      <c r="W196" s="151"/>
      <c r="X196" s="151"/>
      <c r="Y196" s="116"/>
      <c r="Z196" s="116"/>
      <c r="AA196" s="116"/>
    </row>
    <row r="197" spans="1:27" ht="21" hidden="1" customHeight="1" x14ac:dyDescent="0.35">
      <c r="A197" s="71"/>
      <c r="B197" s="180">
        <v>3000</v>
      </c>
      <c r="C197" s="194">
        <v>11120.860309256557</v>
      </c>
      <c r="D197" s="37"/>
      <c r="F197" s="180">
        <v>3000</v>
      </c>
      <c r="G197" s="223">
        <v>16469.274062305485</v>
      </c>
      <c r="H197" s="38"/>
      <c r="I197" s="4"/>
      <c r="J197" s="180">
        <v>3000</v>
      </c>
      <c r="K197" s="223">
        <v>18073.39815727379</v>
      </c>
      <c r="L197" s="38"/>
      <c r="M197" s="4"/>
      <c r="N197" s="180">
        <v>3000</v>
      </c>
      <c r="O197" s="223">
        <v>22957.776012526403</v>
      </c>
      <c r="P197" s="38"/>
      <c r="Q197" s="4"/>
      <c r="R197" s="180">
        <v>3000</v>
      </c>
      <c r="S197" s="223">
        <v>31282.420006613778</v>
      </c>
      <c r="T197" s="38"/>
      <c r="U197" s="33"/>
      <c r="V197" s="151"/>
      <c r="W197" s="151"/>
      <c r="X197" s="151"/>
      <c r="Y197" s="116"/>
      <c r="Z197" s="116"/>
      <c r="AA197" s="116"/>
    </row>
    <row r="198" spans="1:27" ht="21" hidden="1" customHeight="1" x14ac:dyDescent="0.35">
      <c r="A198" s="71"/>
      <c r="B198" s="151"/>
      <c r="C198" s="151"/>
      <c r="D198" s="151"/>
      <c r="E198" s="33"/>
      <c r="F198" s="33"/>
      <c r="G198" s="151"/>
      <c r="H198" s="151"/>
      <c r="I198" s="151"/>
      <c r="J198" s="8"/>
      <c r="K198" s="33"/>
      <c r="L198" s="151"/>
      <c r="M198" s="151"/>
      <c r="N198" s="151"/>
      <c r="O198" s="8"/>
      <c r="P198" s="33"/>
      <c r="Q198" s="151"/>
      <c r="R198" s="151"/>
      <c r="S198" s="151"/>
      <c r="T198" s="8"/>
      <c r="U198" s="33"/>
      <c r="V198" s="151"/>
      <c r="W198" s="151"/>
      <c r="X198" s="151"/>
      <c r="Y198" s="116"/>
      <c r="Z198" s="116"/>
      <c r="AA198" s="116"/>
    </row>
    <row r="199" spans="1:27" ht="21" hidden="1" customHeight="1" x14ac:dyDescent="0.35">
      <c r="A199" s="76" t="s">
        <v>155</v>
      </c>
      <c r="B199" s="116"/>
      <c r="C199" s="116"/>
      <c r="D199" s="116"/>
      <c r="E199" s="116"/>
      <c r="F199" s="116"/>
      <c r="G199" s="71"/>
      <c r="H199" s="76"/>
      <c r="I199" s="116"/>
      <c r="J199" s="116"/>
      <c r="K199" s="116"/>
      <c r="L199" s="116"/>
      <c r="M199" s="116"/>
      <c r="N199" s="4"/>
      <c r="O199" s="76"/>
      <c r="P199" s="116"/>
      <c r="Q199" s="116"/>
      <c r="R199" s="116"/>
      <c r="S199" s="116"/>
      <c r="T199" s="116"/>
      <c r="U199" s="4"/>
      <c r="V199" s="76"/>
      <c r="W199" s="116"/>
      <c r="X199" s="116"/>
      <c r="Y199" s="116"/>
      <c r="Z199" s="116"/>
      <c r="AA199" s="116"/>
    </row>
    <row r="200" spans="1:27" ht="21" hidden="1" customHeight="1" x14ac:dyDescent="0.35">
      <c r="A200" s="126" t="s">
        <v>86</v>
      </c>
      <c r="B200" s="116"/>
      <c r="C200" s="116"/>
      <c r="D200" s="116"/>
      <c r="E200" s="116"/>
      <c r="F200" s="116"/>
      <c r="G200" s="71"/>
      <c r="H200" s="76"/>
      <c r="I200" s="116"/>
      <c r="J200" s="116"/>
      <c r="K200" s="116"/>
      <c r="L200" s="116"/>
      <c r="M200" s="116"/>
      <c r="N200" s="4"/>
      <c r="O200" s="76"/>
      <c r="P200" s="116"/>
      <c r="Q200" s="116"/>
      <c r="R200" s="116"/>
      <c r="S200" s="116"/>
      <c r="T200" s="116"/>
      <c r="U200" s="4"/>
      <c r="V200" s="76"/>
      <c r="W200" s="116"/>
      <c r="X200" s="116"/>
      <c r="Y200" s="116"/>
      <c r="Z200" s="116"/>
      <c r="AA200" s="116"/>
    </row>
    <row r="201" spans="1:27" ht="21" hidden="1" customHeight="1" x14ac:dyDescent="0.35">
      <c r="A201" s="128" t="s">
        <v>87</v>
      </c>
      <c r="B201" s="116"/>
      <c r="C201" s="116"/>
      <c r="D201" s="116"/>
      <c r="E201" s="116"/>
      <c r="F201" s="116"/>
      <c r="G201" s="71"/>
      <c r="H201" s="76"/>
      <c r="I201" s="116"/>
      <c r="J201" s="116"/>
      <c r="K201" s="116"/>
      <c r="L201" s="116"/>
      <c r="M201" s="116"/>
      <c r="N201" s="4"/>
      <c r="O201" s="76"/>
      <c r="P201" s="116"/>
      <c r="Q201" s="116"/>
      <c r="R201" s="116"/>
      <c r="S201" s="116"/>
      <c r="T201" s="116"/>
      <c r="U201" s="4"/>
      <c r="V201" s="76"/>
      <c r="W201" s="116"/>
      <c r="X201" s="116"/>
      <c r="Y201" s="116"/>
      <c r="Z201" s="116"/>
      <c r="AA201" s="116"/>
    </row>
    <row r="202" spans="1:27" ht="21" hidden="1" customHeight="1" x14ac:dyDescent="0.35">
      <c r="A202" s="76"/>
      <c r="B202" s="159" t="s">
        <v>84</v>
      </c>
      <c r="C202" s="116"/>
      <c r="D202" s="116"/>
      <c r="E202" s="116"/>
      <c r="F202" s="159" t="s">
        <v>90</v>
      </c>
      <c r="G202" s="71"/>
      <c r="H202" s="76"/>
      <c r="I202" s="116"/>
      <c r="J202" s="159" t="s">
        <v>91</v>
      </c>
      <c r="K202" s="116"/>
      <c r="L202" s="116"/>
      <c r="M202" s="116"/>
      <c r="N202" s="159" t="s">
        <v>92</v>
      </c>
      <c r="O202" s="76"/>
      <c r="P202" s="116"/>
      <c r="Q202" s="116"/>
      <c r="R202" s="159" t="s">
        <v>93</v>
      </c>
      <c r="S202" s="116"/>
      <c r="T202" s="116"/>
      <c r="U202" s="4"/>
      <c r="V202" s="76"/>
      <c r="W202" s="116"/>
      <c r="X202" s="116"/>
      <c r="Y202" s="116"/>
      <c r="Z202" s="116"/>
      <c r="AA202" s="116"/>
    </row>
    <row r="203" spans="1:27" ht="21" hidden="1" customHeight="1" x14ac:dyDescent="0.35">
      <c r="A203" s="76"/>
      <c r="B203" s="162" t="s">
        <v>58</v>
      </c>
      <c r="C203" s="173" t="s">
        <v>103</v>
      </c>
      <c r="D203" s="118"/>
      <c r="E203" s="116"/>
      <c r="F203" s="162" t="s">
        <v>58</v>
      </c>
      <c r="G203" s="173" t="s">
        <v>103</v>
      </c>
      <c r="H203" s="118"/>
      <c r="I203" s="116"/>
      <c r="J203" s="162" t="s">
        <v>58</v>
      </c>
      <c r="K203" s="173" t="s">
        <v>103</v>
      </c>
      <c r="L203" s="118"/>
      <c r="M203" s="116"/>
      <c r="N203" s="162" t="s">
        <v>58</v>
      </c>
      <c r="O203" s="173" t="s">
        <v>103</v>
      </c>
      <c r="P203" s="118"/>
      <c r="Q203" s="116"/>
      <c r="R203" s="162" t="s">
        <v>58</v>
      </c>
      <c r="S203" s="173" t="s">
        <v>103</v>
      </c>
      <c r="T203" s="118"/>
      <c r="U203" s="4"/>
      <c r="V203" s="76"/>
      <c r="W203" s="116"/>
      <c r="X203" s="116"/>
      <c r="Y203" s="116"/>
      <c r="Z203" s="116"/>
      <c r="AA203" s="116"/>
    </row>
    <row r="204" spans="1:27" ht="21" hidden="1" customHeight="1" x14ac:dyDescent="0.35">
      <c r="A204" s="76"/>
      <c r="B204" s="167" t="s">
        <v>61</v>
      </c>
      <c r="C204" s="181" t="s">
        <v>101</v>
      </c>
      <c r="D204" s="155" t="s">
        <v>102</v>
      </c>
      <c r="E204" s="116"/>
      <c r="F204" s="167" t="s">
        <v>61</v>
      </c>
      <c r="G204" s="181" t="s">
        <v>101</v>
      </c>
      <c r="H204" s="155" t="s">
        <v>102</v>
      </c>
      <c r="I204" s="116"/>
      <c r="J204" s="167" t="s">
        <v>61</v>
      </c>
      <c r="K204" s="181" t="s">
        <v>101</v>
      </c>
      <c r="L204" s="155" t="s">
        <v>102</v>
      </c>
      <c r="M204" s="116"/>
      <c r="N204" s="167" t="s">
        <v>61</v>
      </c>
      <c r="O204" s="181" t="s">
        <v>101</v>
      </c>
      <c r="P204" s="155" t="s">
        <v>102</v>
      </c>
      <c r="Q204" s="116"/>
      <c r="R204" s="167" t="s">
        <v>61</v>
      </c>
      <c r="S204" s="181" t="s">
        <v>101</v>
      </c>
      <c r="T204" s="155" t="s">
        <v>102</v>
      </c>
      <c r="U204" s="4"/>
      <c r="V204" s="76"/>
      <c r="W204" s="116"/>
      <c r="X204" s="116"/>
      <c r="Y204" s="116"/>
      <c r="Z204" s="116"/>
      <c r="AA204" s="116"/>
    </row>
    <row r="205" spans="1:27" ht="21" hidden="1" customHeight="1" x14ac:dyDescent="0.35">
      <c r="A205" s="76"/>
      <c r="B205" s="171">
        <v>700</v>
      </c>
      <c r="C205" s="173" cm="1">
        <f t="array" ref="C205:C222">IF($K$4=1,B132:B149,IF($K$4=2,C132:C149,IF($K$4=3,D132:D149,W13:W30)))</f>
        <v>342</v>
      </c>
      <c r="D205" s="188" cm="1">
        <f t="array" ref="D205:D222">IF(K4=1,B155:B172,IF(K4=2,C155:C172,IF(K4=3,D155:D172,AA13:AA30)))</f>
        <v>54.145358016693805</v>
      </c>
      <c r="E205" s="116"/>
      <c r="F205" s="171">
        <v>700</v>
      </c>
      <c r="G205" s="173" cm="1">
        <f t="array" ref="G205:G222">IF($K$4=1,G132:G149,IF($K$4=2,H132:H149,IF($K$4=3,I132:I149,AA13:AA30)))</f>
        <v>506</v>
      </c>
      <c r="H205" s="188" cm="1">
        <f t="array" ref="H205:H222">IF(K4=1,G155:G172,IF(K4=2,H155:H172,IF(K4=3,I155:I172,AA13:AA30)))</f>
        <v>189.87993034554972</v>
      </c>
      <c r="I205" s="116"/>
      <c r="J205" s="171">
        <v>700</v>
      </c>
      <c r="K205" s="173" cm="1">
        <f t="array" ref="K205:K222">IF(K4=1,L132:L149,IF(K4=2,M132:M149,IF(K4=3,N132:N149,AA13:AA30)))</f>
        <v>556</v>
      </c>
      <c r="L205" s="188" cm="1">
        <f t="array" ref="L205:L222">IF(K4=1,L155:L172,IF(K4=2,M155:M172,IF(K4=3,N155:N172,AA13:AA30)))</f>
        <v>69.002252591974312</v>
      </c>
      <c r="M205" s="116"/>
      <c r="N205" s="171">
        <v>700</v>
      </c>
      <c r="O205" s="173" cm="1">
        <f t="array" ref="O205:O222">IF(K4=1,Q132:Q149,IF(K4=2,R132:R149,IF(K4=3,S132:S149,AA13:AA30)))</f>
        <v>706</v>
      </c>
      <c r="P205" s="188" cm="1">
        <f t="array" ref="P205:P222">IF(K4=1,Q155:Q172,IF(K4=2,R155:R172,IF(K4=3,S155:S172,AA13:AA30)))</f>
        <v>346.95434114218818</v>
      </c>
      <c r="Q205" s="116"/>
      <c r="R205" s="171">
        <v>700</v>
      </c>
      <c r="S205" s="173" cm="1">
        <f t="array" ref="S205:S222">IF(K4=1,V132:V149,IF(K4=2,W132:W149,IF(K4=3,X132:X149,AA13:AA30)))</f>
        <v>962</v>
      </c>
      <c r="T205" s="188" cm="1">
        <f t="array" ref="T205:T222">IF(K4=1,V155:V172,IF(K4=2,W155:W172,IF(K4=3,X155:X172,AA13:AA30)))</f>
        <v>205.60899960913679</v>
      </c>
      <c r="U205" s="4"/>
      <c r="V205" s="76"/>
      <c r="W205" s="116"/>
      <c r="X205" s="116"/>
      <c r="Y205" s="116"/>
      <c r="Z205" s="116"/>
      <c r="AA205" s="116"/>
    </row>
    <row r="206" spans="1:27" ht="21" hidden="1" customHeight="1" x14ac:dyDescent="0.35">
      <c r="B206" s="184">
        <v>800</v>
      </c>
      <c r="C206" s="177">
        <v>342</v>
      </c>
      <c r="D206" s="152">
        <v>66.902618634493919</v>
      </c>
      <c r="E206" s="190"/>
      <c r="F206" s="184">
        <v>800</v>
      </c>
      <c r="G206" s="177">
        <v>506</v>
      </c>
      <c r="H206" s="152">
        <v>249.69746049835615</v>
      </c>
      <c r="I206" s="190"/>
      <c r="J206" s="184">
        <v>800</v>
      </c>
      <c r="K206" s="177">
        <v>556</v>
      </c>
      <c r="L206" s="152">
        <v>86.994298642427523</v>
      </c>
      <c r="M206" s="190"/>
      <c r="N206" s="184">
        <v>800</v>
      </c>
      <c r="O206" s="177">
        <v>706</v>
      </c>
      <c r="P206" s="152">
        <v>455.97292328780702</v>
      </c>
      <c r="Q206" s="190"/>
      <c r="R206" s="184">
        <v>800</v>
      </c>
      <c r="S206" s="177">
        <v>962</v>
      </c>
      <c r="T206" s="152">
        <v>259.44745355833305</v>
      </c>
      <c r="U206" s="190"/>
      <c r="Z206" s="116"/>
      <c r="AA206" s="116"/>
    </row>
    <row r="207" spans="1:27" ht="21" hidden="1" x14ac:dyDescent="0.35">
      <c r="B207" s="167">
        <v>900</v>
      </c>
      <c r="C207" s="181">
        <v>342</v>
      </c>
      <c r="D207" s="155">
        <v>79.319566700471</v>
      </c>
      <c r="E207" s="190"/>
      <c r="F207" s="167">
        <v>900</v>
      </c>
      <c r="G207" s="181">
        <v>506</v>
      </c>
      <c r="H207" s="155">
        <v>307.26417834147543</v>
      </c>
      <c r="I207" s="190"/>
      <c r="J207" s="167">
        <v>900</v>
      </c>
      <c r="K207" s="181">
        <v>556</v>
      </c>
      <c r="L207" s="155">
        <v>104.8545500739535</v>
      </c>
      <c r="M207" s="190"/>
      <c r="N207" s="167">
        <v>900</v>
      </c>
      <c r="O207" s="181">
        <v>706</v>
      </c>
      <c r="P207" s="155">
        <v>560.75388107514425</v>
      </c>
      <c r="Q207" s="190"/>
      <c r="R207" s="167">
        <v>900</v>
      </c>
      <c r="S207" s="181">
        <v>962</v>
      </c>
      <c r="T207" s="155">
        <v>312.96973240102835</v>
      </c>
      <c r="Z207" s="116"/>
      <c r="AA207" s="116"/>
    </row>
    <row r="208" spans="1:27" ht="21" hidden="1" x14ac:dyDescent="0.35">
      <c r="B208" s="171">
        <v>1000</v>
      </c>
      <c r="C208" s="173">
        <v>706</v>
      </c>
      <c r="D208" s="188">
        <v>348.92630795008643</v>
      </c>
      <c r="E208" s="190"/>
      <c r="F208" s="171">
        <v>1000</v>
      </c>
      <c r="G208" s="173">
        <v>1046</v>
      </c>
      <c r="H208" s="188">
        <v>1344.3508706785933</v>
      </c>
      <c r="I208" s="190"/>
      <c r="J208" s="171">
        <v>1000</v>
      </c>
      <c r="K208" s="173">
        <v>1147</v>
      </c>
      <c r="L208" s="188">
        <v>520.0729148257949</v>
      </c>
      <c r="M208" s="190"/>
      <c r="N208" s="171">
        <v>1000</v>
      </c>
      <c r="O208" s="173">
        <v>1458</v>
      </c>
      <c r="P208" s="188">
        <v>2447.5936337203671</v>
      </c>
      <c r="Q208" s="190"/>
      <c r="R208" s="171">
        <v>1000</v>
      </c>
      <c r="S208" s="173">
        <v>1986</v>
      </c>
      <c r="T208" s="188">
        <v>1555.7586549048826</v>
      </c>
      <c r="Z208" s="116"/>
      <c r="AA208" s="116"/>
    </row>
    <row r="209" spans="2:27" ht="21" hidden="1" x14ac:dyDescent="0.35">
      <c r="B209" s="184">
        <v>1100</v>
      </c>
      <c r="C209" s="177">
        <v>706</v>
      </c>
      <c r="D209" s="152">
        <v>392.71076420144601</v>
      </c>
      <c r="E209" s="190"/>
      <c r="F209" s="184">
        <v>1100</v>
      </c>
      <c r="G209" s="177">
        <v>1046</v>
      </c>
      <c r="H209" s="152">
        <v>1539.6942655849011</v>
      </c>
      <c r="I209" s="190"/>
      <c r="J209" s="184">
        <v>1100</v>
      </c>
      <c r="K209" s="177">
        <v>1147</v>
      </c>
      <c r="L209" s="152">
        <v>594.9983227780474</v>
      </c>
      <c r="M209" s="190"/>
      <c r="N209" s="184">
        <v>1100</v>
      </c>
      <c r="O209" s="177">
        <v>1458</v>
      </c>
      <c r="P209" s="152">
        <v>2801.5919773956721</v>
      </c>
      <c r="Q209" s="190"/>
      <c r="R209" s="184">
        <v>1100</v>
      </c>
      <c r="S209" s="177">
        <v>1986</v>
      </c>
      <c r="T209" s="152">
        <v>1781.1640037255081</v>
      </c>
      <c r="Z209" s="116"/>
      <c r="AA209" s="116"/>
    </row>
    <row r="210" spans="2:27" ht="21" hidden="1" x14ac:dyDescent="0.35">
      <c r="B210" s="167">
        <v>1200</v>
      </c>
      <c r="C210" s="181">
        <v>706</v>
      </c>
      <c r="D210" s="155">
        <v>435.0320430601688</v>
      </c>
      <c r="E210" s="190"/>
      <c r="F210" s="167">
        <v>1200</v>
      </c>
      <c r="G210" s="181">
        <v>1046</v>
      </c>
      <c r="H210" s="155">
        <v>1726.8372801641954</v>
      </c>
      <c r="I210" s="190"/>
      <c r="J210" s="167">
        <v>1200</v>
      </c>
      <c r="K210" s="181">
        <v>1147</v>
      </c>
      <c r="L210" s="155">
        <v>669.15311818051441</v>
      </c>
      <c r="M210" s="190"/>
      <c r="N210" s="167">
        <v>1200</v>
      </c>
      <c r="O210" s="181">
        <v>1458</v>
      </c>
      <c r="P210" s="155">
        <v>3140.2864791522948</v>
      </c>
      <c r="Q210" s="190"/>
      <c r="R210" s="167">
        <v>1200</v>
      </c>
      <c r="S210" s="181">
        <v>1986</v>
      </c>
      <c r="T210" s="155">
        <v>2004.4742820546442</v>
      </c>
      <c r="Z210" s="116"/>
      <c r="AA210" s="116"/>
    </row>
    <row r="211" spans="2:27" ht="21" hidden="1" x14ac:dyDescent="0.35">
      <c r="B211" s="171">
        <v>1300</v>
      </c>
      <c r="C211" s="173">
        <v>1070</v>
      </c>
      <c r="D211" s="188">
        <v>1021.4210425334225</v>
      </c>
      <c r="E211" s="190"/>
      <c r="F211" s="171">
        <v>1300</v>
      </c>
      <c r="G211" s="173">
        <v>1585</v>
      </c>
      <c r="H211" s="188">
        <v>4025.7612055944755</v>
      </c>
      <c r="I211" s="190"/>
      <c r="J211" s="171">
        <v>1300</v>
      </c>
      <c r="K211" s="173">
        <v>1739</v>
      </c>
      <c r="L211" s="188">
        <v>1706.2862800301132</v>
      </c>
      <c r="M211" s="190"/>
      <c r="N211" s="171">
        <v>1300</v>
      </c>
      <c r="O211" s="173">
        <v>2209</v>
      </c>
      <c r="P211" s="188">
        <v>7314.9309109405176</v>
      </c>
      <c r="Q211" s="190"/>
      <c r="R211" s="171">
        <v>1300</v>
      </c>
      <c r="S211" s="173">
        <v>3010</v>
      </c>
      <c r="T211" s="188">
        <v>5110.8432759837833</v>
      </c>
      <c r="Z211" s="116"/>
      <c r="AA211" s="116"/>
    </row>
    <row r="212" spans="2:27" ht="21" hidden="1" x14ac:dyDescent="0.35">
      <c r="B212" s="184">
        <v>1400</v>
      </c>
      <c r="C212" s="177">
        <v>1070</v>
      </c>
      <c r="D212" s="152">
        <v>1104.429755145195</v>
      </c>
      <c r="E212" s="190"/>
      <c r="F212" s="184">
        <v>1400</v>
      </c>
      <c r="G212" s="177">
        <v>1585</v>
      </c>
      <c r="H212" s="152">
        <v>4384.715132753221</v>
      </c>
      <c r="I212" s="190"/>
      <c r="J212" s="184">
        <v>1400</v>
      </c>
      <c r="K212" s="177">
        <v>1739</v>
      </c>
      <c r="L212" s="152">
        <v>1873.159102273446</v>
      </c>
      <c r="M212" s="190"/>
      <c r="N212" s="184">
        <v>1400</v>
      </c>
      <c r="O212" s="177">
        <v>2209</v>
      </c>
      <c r="P212" s="152">
        <v>7962.6689943548863</v>
      </c>
      <c r="Q212" s="190"/>
      <c r="R212" s="184">
        <v>1400</v>
      </c>
      <c r="S212" s="177">
        <v>3010</v>
      </c>
      <c r="T212" s="152">
        <v>5613.7784188353871</v>
      </c>
      <c r="Z212" s="116"/>
      <c r="AA212" s="116"/>
    </row>
    <row r="213" spans="2:27" ht="21" hidden="1" x14ac:dyDescent="0.35">
      <c r="B213" s="184">
        <v>1500</v>
      </c>
      <c r="C213" s="177">
        <v>1269</v>
      </c>
      <c r="D213" s="152">
        <v>1617.8420604799655</v>
      </c>
      <c r="E213" s="190"/>
      <c r="F213" s="184">
        <v>1500</v>
      </c>
      <c r="G213" s="177">
        <v>1878</v>
      </c>
      <c r="H213" s="152">
        <v>6410.5287494748291</v>
      </c>
      <c r="I213" s="190"/>
      <c r="J213" s="184">
        <v>1500</v>
      </c>
      <c r="K213" s="177">
        <v>2062</v>
      </c>
      <c r="L213" s="152">
        <v>2865.4591662255275</v>
      </c>
      <c r="M213" s="190"/>
      <c r="N213" s="184">
        <v>1500</v>
      </c>
      <c r="O213" s="177">
        <v>2619</v>
      </c>
      <c r="P213" s="152">
        <v>11648.258191276276</v>
      </c>
      <c r="Q213" s="190"/>
      <c r="R213" s="184">
        <v>1500</v>
      </c>
      <c r="S213" s="177">
        <v>3569</v>
      </c>
      <c r="T213" s="152">
        <v>8591.5859928002556</v>
      </c>
      <c r="Z213" s="116"/>
      <c r="AA213" s="185"/>
    </row>
    <row r="214" spans="2:27" ht="21" hidden="1" x14ac:dyDescent="0.35">
      <c r="B214" s="167">
        <v>1600</v>
      </c>
      <c r="C214" s="181">
        <v>1269</v>
      </c>
      <c r="D214" s="155">
        <v>1721.5507813264762</v>
      </c>
      <c r="E214" s="190"/>
      <c r="F214" s="167">
        <v>1600</v>
      </c>
      <c r="G214" s="181">
        <v>1878</v>
      </c>
      <c r="H214" s="155">
        <v>6851.6239508858789</v>
      </c>
      <c r="I214" s="190"/>
      <c r="J214" s="167">
        <v>1600</v>
      </c>
      <c r="K214" s="181">
        <v>2062</v>
      </c>
      <c r="L214" s="155">
        <v>3093.1310916081115</v>
      </c>
      <c r="M214" s="190"/>
      <c r="N214" s="167">
        <v>1600</v>
      </c>
      <c r="O214" s="181">
        <v>2619</v>
      </c>
      <c r="P214" s="155">
        <v>12442.932998521486</v>
      </c>
      <c r="Q214" s="190"/>
      <c r="R214" s="167">
        <v>1600</v>
      </c>
      <c r="S214" s="181">
        <v>3569</v>
      </c>
      <c r="T214" s="155">
        <v>9278.3482876559283</v>
      </c>
    </row>
    <row r="215" spans="2:27" ht="21" hidden="1" x14ac:dyDescent="0.35">
      <c r="B215" s="171">
        <v>1800</v>
      </c>
      <c r="C215" s="173">
        <v>1555</v>
      </c>
      <c r="D215" s="188">
        <v>2772.7113860125646</v>
      </c>
      <c r="E215" s="190"/>
      <c r="F215" s="171">
        <v>1800</v>
      </c>
      <c r="G215" s="173">
        <v>2303</v>
      </c>
      <c r="H215" s="188">
        <v>11053.894748753766</v>
      </c>
      <c r="I215" s="190"/>
      <c r="J215" s="171">
        <v>1800</v>
      </c>
      <c r="K215" s="173">
        <v>2528</v>
      </c>
      <c r="L215" s="188">
        <v>5317.6495333473567</v>
      </c>
      <c r="M215" s="190"/>
      <c r="N215" s="171">
        <v>1800</v>
      </c>
      <c r="O215" s="173">
        <v>3211</v>
      </c>
      <c r="P215" s="188">
        <v>20045.298707453163</v>
      </c>
      <c r="Q215" s="190"/>
      <c r="R215" s="171">
        <v>1800</v>
      </c>
      <c r="S215" s="173">
        <v>4375</v>
      </c>
      <c r="T215" s="188">
        <v>15958.587718413502</v>
      </c>
    </row>
    <row r="216" spans="2:27" ht="21" hidden="1" x14ac:dyDescent="0.35">
      <c r="B216" s="184">
        <v>2000</v>
      </c>
      <c r="C216" s="177">
        <v>1754</v>
      </c>
      <c r="D216" s="152">
        <v>3763.696826080803</v>
      </c>
      <c r="E216" s="190"/>
      <c r="F216" s="184">
        <v>2000</v>
      </c>
      <c r="G216" s="177">
        <v>2598</v>
      </c>
      <c r="H216" s="152">
        <v>15024.293170343179</v>
      </c>
      <c r="I216" s="190"/>
      <c r="J216" s="184">
        <v>2000</v>
      </c>
      <c r="K216" s="177">
        <v>2851</v>
      </c>
      <c r="L216" s="152">
        <v>7576.2302762000809</v>
      </c>
      <c r="M216" s="190"/>
      <c r="N216" s="184">
        <v>2000</v>
      </c>
      <c r="O216" s="177">
        <v>3621</v>
      </c>
      <c r="P216" s="152">
        <v>27199.530063146856</v>
      </c>
      <c r="Q216" s="190"/>
      <c r="R216" s="184">
        <v>2000</v>
      </c>
      <c r="S216" s="177">
        <v>4934</v>
      </c>
      <c r="T216" s="152">
        <v>22748.49925069153</v>
      </c>
    </row>
    <row r="217" spans="2:27" ht="21" hidden="1" x14ac:dyDescent="0.35">
      <c r="B217" s="184">
        <v>2200</v>
      </c>
      <c r="C217" s="177">
        <v>1930</v>
      </c>
      <c r="D217" s="152">
        <v>4808.7871957576617</v>
      </c>
      <c r="E217" s="190"/>
      <c r="F217" s="184">
        <v>2200</v>
      </c>
      <c r="G217" s="177">
        <v>2859</v>
      </c>
      <c r="H217" s="152">
        <v>19212.639051417224</v>
      </c>
      <c r="I217" s="190"/>
      <c r="J217" s="184">
        <v>2200</v>
      </c>
      <c r="K217" s="177">
        <v>3138</v>
      </c>
      <c r="L217" s="152">
        <v>10110.608269301025</v>
      </c>
      <c r="M217" s="190"/>
      <c r="N217" s="184">
        <v>2200</v>
      </c>
      <c r="O217" s="177">
        <v>3986</v>
      </c>
      <c r="P217" s="152">
        <v>34766.372201558006</v>
      </c>
      <c r="Q217" s="190"/>
      <c r="R217" s="184">
        <v>2200</v>
      </c>
      <c r="S217" s="177">
        <v>5430</v>
      </c>
      <c r="T217" s="152">
        <v>30359.603299954011</v>
      </c>
    </row>
    <row r="218" spans="2:27" ht="21" hidden="1" x14ac:dyDescent="0.35">
      <c r="B218" s="167">
        <v>2400</v>
      </c>
      <c r="C218" s="181">
        <v>2129</v>
      </c>
      <c r="D218" s="155">
        <v>6094.267768633219</v>
      </c>
      <c r="E218" s="190"/>
      <c r="F218" s="167">
        <v>2400</v>
      </c>
      <c r="G218" s="181">
        <v>3153</v>
      </c>
      <c r="H218" s="155">
        <v>24338.956093200675</v>
      </c>
      <c r="I218" s="190"/>
      <c r="J218" s="167">
        <v>2400</v>
      </c>
      <c r="K218" s="181">
        <v>3461</v>
      </c>
      <c r="L218" s="155">
        <v>13361.418331926665</v>
      </c>
      <c r="M218" s="190"/>
      <c r="N218" s="167">
        <v>2400</v>
      </c>
      <c r="O218" s="181">
        <v>4395</v>
      </c>
      <c r="P218" s="155">
        <v>43984.329574355725</v>
      </c>
      <c r="Q218" s="190"/>
      <c r="R218" s="167">
        <v>2400</v>
      </c>
      <c r="S218" s="181">
        <v>5989</v>
      </c>
      <c r="T218" s="155">
        <v>40125.388086593339</v>
      </c>
    </row>
    <row r="219" spans="2:27" ht="21" hidden="1" x14ac:dyDescent="0.35">
      <c r="B219" s="171">
        <v>2500</v>
      </c>
      <c r="C219" s="173">
        <v>2306</v>
      </c>
      <c r="D219" s="188">
        <v>7219.9384911814795</v>
      </c>
      <c r="E219" s="190"/>
      <c r="F219" s="171">
        <v>2500</v>
      </c>
      <c r="G219" s="173">
        <v>3414</v>
      </c>
      <c r="H219" s="188">
        <v>28806.48354747882</v>
      </c>
      <c r="I219" s="190"/>
      <c r="J219" s="171">
        <v>2500</v>
      </c>
      <c r="K219" s="173">
        <v>3747</v>
      </c>
      <c r="L219" s="188">
        <v>16251.255238504369</v>
      </c>
      <c r="M219" s="190"/>
      <c r="N219" s="171">
        <v>2500</v>
      </c>
      <c r="O219" s="173">
        <v>4760</v>
      </c>
      <c r="P219" s="188">
        <v>52056.587039921331</v>
      </c>
      <c r="Q219" s="190"/>
      <c r="R219" s="171">
        <v>2500</v>
      </c>
      <c r="S219" s="173">
        <v>6486</v>
      </c>
      <c r="T219" s="188">
        <v>48833.572392482587</v>
      </c>
    </row>
    <row r="220" spans="2:27" ht="21" hidden="1" x14ac:dyDescent="0.35">
      <c r="B220" s="184">
        <v>2600</v>
      </c>
      <c r="C220" s="177">
        <v>2504</v>
      </c>
      <c r="D220" s="152">
        <v>8568.9670969322797</v>
      </c>
      <c r="E220" s="190"/>
      <c r="F220" s="184">
        <v>2600</v>
      </c>
      <c r="G220" s="177">
        <v>3708</v>
      </c>
      <c r="H220" s="152">
        <v>34193.714600989784</v>
      </c>
      <c r="I220" s="190"/>
      <c r="J220" s="184">
        <v>2600</v>
      </c>
      <c r="K220" s="177">
        <v>4070</v>
      </c>
      <c r="L220" s="152">
        <v>19841.368280723713</v>
      </c>
      <c r="M220" s="190"/>
      <c r="N220" s="184">
        <v>2600</v>
      </c>
      <c r="O220" s="177">
        <v>5170</v>
      </c>
      <c r="P220" s="152">
        <v>61765.314177439199</v>
      </c>
      <c r="Q220" s="190"/>
      <c r="R220" s="184">
        <v>2600</v>
      </c>
      <c r="S220" s="177">
        <v>7044</v>
      </c>
      <c r="T220" s="152">
        <v>59597.214202762581</v>
      </c>
    </row>
    <row r="221" spans="2:27" ht="21" hidden="1" x14ac:dyDescent="0.35">
      <c r="B221" s="184">
        <v>2800</v>
      </c>
      <c r="C221" s="177">
        <v>2780</v>
      </c>
      <c r="D221" s="152">
        <v>10764.29389568387</v>
      </c>
      <c r="E221" s="190"/>
      <c r="F221" s="184">
        <v>2800</v>
      </c>
      <c r="G221" s="177">
        <v>4117</v>
      </c>
      <c r="H221" s="152">
        <v>42965.830905941883</v>
      </c>
      <c r="I221" s="190"/>
      <c r="J221" s="184">
        <v>2800</v>
      </c>
      <c r="K221" s="177">
        <v>4518</v>
      </c>
      <c r="L221" s="152">
        <v>25971.699869223463</v>
      </c>
      <c r="M221" s="190"/>
      <c r="N221" s="184">
        <v>2800</v>
      </c>
      <c r="O221" s="177">
        <v>5739</v>
      </c>
      <c r="P221" s="152">
        <v>77510.913068995025</v>
      </c>
      <c r="Q221" s="190"/>
      <c r="R221" s="184">
        <v>2800</v>
      </c>
      <c r="S221" s="177">
        <v>7820</v>
      </c>
      <c r="T221" s="152">
        <v>77996.567946056719</v>
      </c>
    </row>
    <row r="222" spans="2:27" ht="21" hidden="1" x14ac:dyDescent="0.35">
      <c r="B222" s="167">
        <v>3000</v>
      </c>
      <c r="C222" s="181">
        <v>2780</v>
      </c>
      <c r="D222" s="155">
        <v>11145.767023396535</v>
      </c>
      <c r="E222" s="190"/>
      <c r="F222" s="167">
        <v>3000</v>
      </c>
      <c r="G222" s="181">
        <v>4117</v>
      </c>
      <c r="H222" s="155">
        <v>44494.646020894841</v>
      </c>
      <c r="I222" s="190"/>
      <c r="J222" s="167">
        <v>3000</v>
      </c>
      <c r="K222" s="181">
        <v>4518</v>
      </c>
      <c r="L222" s="155">
        <v>27318.46405200172</v>
      </c>
      <c r="M222" s="190"/>
      <c r="N222" s="167">
        <v>3000</v>
      </c>
      <c r="O222" s="181">
        <v>5739</v>
      </c>
      <c r="P222" s="155">
        <v>80199.836722408101</v>
      </c>
      <c r="Q222" s="190"/>
      <c r="R222" s="167">
        <v>3000</v>
      </c>
      <c r="S222" s="181">
        <v>7820</v>
      </c>
      <c r="T222" s="155">
        <v>81995.008787367085</v>
      </c>
    </row>
    <row r="223" spans="2:27" hidden="1" x14ac:dyDescent="0.25">
      <c r="B223" s="190"/>
    </row>
    <row r="224" spans="2:27" hidden="1" x14ac:dyDescent="0.25"/>
    <row r="225" spans="1:24" hidden="1" x14ac:dyDescent="0.25"/>
    <row r="226" spans="1:24" hidden="1" x14ac:dyDescent="0.25"/>
    <row r="227" spans="1:24" ht="18.75" hidden="1" x14ac:dyDescent="0.3">
      <c r="A227" s="42" t="s">
        <v>154</v>
      </c>
      <c r="B227" s="62"/>
      <c r="C227" s="62"/>
      <c r="D227" s="62"/>
      <c r="E227" s="62"/>
      <c r="F227" s="62"/>
      <c r="G227" s="10"/>
      <c r="H227" s="10"/>
      <c r="I227" s="62"/>
      <c r="J227" s="62"/>
      <c r="K227" s="62"/>
      <c r="L227" s="62"/>
      <c r="M227" s="62"/>
      <c r="N227" s="10"/>
      <c r="O227" s="10"/>
      <c r="P227" s="62"/>
      <c r="Q227" s="62"/>
      <c r="R227" s="62"/>
      <c r="S227" s="62"/>
      <c r="T227" s="62"/>
    </row>
    <row r="228" spans="1:24" ht="21" hidden="1" x14ac:dyDescent="0.35">
      <c r="A228" s="159" t="s">
        <v>84</v>
      </c>
      <c r="B228" s="159"/>
      <c r="C228" s="160"/>
      <c r="D228" s="161"/>
      <c r="E228" s="159"/>
      <c r="F228" s="159" t="s">
        <v>90</v>
      </c>
      <c r="G228" s="159"/>
      <c r="H228" s="160"/>
      <c r="I228" s="161"/>
      <c r="J228" s="159"/>
      <c r="K228" s="159" t="s">
        <v>91</v>
      </c>
      <c r="L228" s="159"/>
      <c r="M228" s="159"/>
      <c r="N228" s="159"/>
      <c r="O228" s="159"/>
      <c r="P228" s="159" t="s">
        <v>92</v>
      </c>
      <c r="Q228" s="159"/>
      <c r="R228" s="159"/>
      <c r="S228" s="159"/>
      <c r="T228" s="159"/>
      <c r="U228" s="159" t="s">
        <v>93</v>
      </c>
      <c r="V228" s="159"/>
      <c r="W228" s="159"/>
      <c r="X228" s="159"/>
    </row>
    <row r="229" spans="1:24" ht="21" hidden="1" x14ac:dyDescent="0.35">
      <c r="A229" s="162" t="s">
        <v>58</v>
      </c>
      <c r="B229" s="163"/>
      <c r="C229" s="164" t="s">
        <v>85</v>
      </c>
      <c r="D229" s="164"/>
      <c r="E229" s="165"/>
      <c r="F229" s="162" t="s">
        <v>58</v>
      </c>
      <c r="G229" s="163"/>
      <c r="H229" s="164" t="s">
        <v>85</v>
      </c>
      <c r="I229" s="166"/>
      <c r="J229" s="159"/>
      <c r="K229" s="162" t="s">
        <v>58</v>
      </c>
      <c r="L229" s="163"/>
      <c r="M229" s="164" t="s">
        <v>85</v>
      </c>
      <c r="N229" s="166"/>
      <c r="O229" s="159"/>
      <c r="P229" s="162" t="s">
        <v>58</v>
      </c>
      <c r="Q229" s="163"/>
      <c r="R229" s="164" t="s">
        <v>85</v>
      </c>
      <c r="S229" s="166"/>
      <c r="T229" s="159"/>
      <c r="U229" s="162" t="s">
        <v>58</v>
      </c>
      <c r="V229" s="163"/>
      <c r="W229" s="164" t="s">
        <v>85</v>
      </c>
      <c r="X229" s="166"/>
    </row>
    <row r="230" spans="1:24" ht="21" hidden="1" x14ac:dyDescent="0.35">
      <c r="A230" s="167" t="s">
        <v>61</v>
      </c>
      <c r="B230" s="168">
        <v>1</v>
      </c>
      <c r="C230" s="169">
        <v>2</v>
      </c>
      <c r="D230" s="169">
        <v>3</v>
      </c>
      <c r="E230" s="170"/>
      <c r="F230" s="184" t="s">
        <v>61</v>
      </c>
      <c r="G230" s="168">
        <v>1</v>
      </c>
      <c r="H230" s="169">
        <v>2</v>
      </c>
      <c r="I230" s="172">
        <v>3</v>
      </c>
      <c r="J230" s="159"/>
      <c r="K230" s="167" t="s">
        <v>61</v>
      </c>
      <c r="L230" s="168">
        <v>1</v>
      </c>
      <c r="M230" s="169">
        <v>2</v>
      </c>
      <c r="N230" s="172">
        <v>3</v>
      </c>
      <c r="O230" s="159"/>
      <c r="P230" s="167" t="s">
        <v>61</v>
      </c>
      <c r="Q230" s="168">
        <v>1</v>
      </c>
      <c r="R230" s="169">
        <v>2</v>
      </c>
      <c r="S230" s="172">
        <v>3</v>
      </c>
      <c r="T230" s="159"/>
      <c r="U230" s="167" t="s">
        <v>61</v>
      </c>
      <c r="V230" s="168">
        <v>1</v>
      </c>
      <c r="W230" s="169">
        <v>2</v>
      </c>
      <c r="X230" s="172">
        <v>3</v>
      </c>
    </row>
    <row r="231" spans="1:24" ht="21" hidden="1" x14ac:dyDescent="0.35">
      <c r="A231" s="162">
        <v>700</v>
      </c>
      <c r="B231" s="34">
        <f>B132*3600/((-0.0035*(($G$4+$G$5)/2)^2-0.0624*($G$4+$G$5)/2+1000.7)*4.186*($G$4-$G$5))</f>
        <v>16.863242450029933</v>
      </c>
      <c r="C231" s="174">
        <f t="shared" ref="C231:D231" si="540">C132*3600/((-0.0035*(($G$4+$G$5)/2)^2-0.0624*($G$4+$G$5)/2+1000.7)*4.186*($G$4-$G$5))</f>
        <v>30.037650614115815</v>
      </c>
      <c r="D231" s="175">
        <f t="shared" si="540"/>
        <v>37.503148573764484</v>
      </c>
      <c r="E231" s="170"/>
      <c r="F231" s="162">
        <v>700</v>
      </c>
      <c r="G231" s="270">
        <f>G132*3600/((-0.0035*(($G$4+$G$5)/2)^2-0.0624*($G$4+$G$5)/2+1000.7)*4.186*($G$4-$G$5))</f>
        <v>25.03137551176318</v>
      </c>
      <c r="H231" s="174">
        <f t="shared" ref="H231:I231" si="541">H132*3600/((-0.0035*(($G$4+$G$5)/2)^2-0.0624*($G$4+$G$5)/2+1000.7)*4.186*($G$4-$G$5))</f>
        <v>44.441670206849714</v>
      </c>
      <c r="I231" s="175">
        <f t="shared" si="541"/>
        <v>55.596002452442427</v>
      </c>
      <c r="J231" s="159"/>
      <c r="K231" s="162">
        <v>700</v>
      </c>
      <c r="L231" s="173">
        <f>L132*3600/((-0.0035*(($G$4+$G$5)/2)^2-0.0624*($G$4+$G$5)/2+1000.7)*4.186*($G$4-$G$5))</f>
        <v>27.49059836905921</v>
      </c>
      <c r="M231" s="174">
        <f t="shared" ref="M231:N231" si="542">M132*3600/((-0.0035*(($G$4+$G$5)/2)^2-0.0624*($G$4+$G$5)/2+1000.7)*4.186*($G$4-$G$5))</f>
        <v>48.833139594878347</v>
      </c>
      <c r="N231" s="175">
        <f t="shared" si="542"/>
        <v>61.04142449359793</v>
      </c>
      <c r="O231" s="159"/>
      <c r="P231" s="162">
        <v>700</v>
      </c>
      <c r="Q231" s="173">
        <f>Q132*3600/((-0.0035*(($G$4+$G$5)/2)^2-0.0624*($G$4+$G$5)/2+1000.7)*4.186*($G$4-$G$5))</f>
        <v>34.868266940947308</v>
      </c>
      <c r="R231" s="174">
        <f t="shared" ref="R231:S231" si="543">R132*3600/((-0.0035*(($G$4+$G$5)/2)^2-0.0624*($G$4+$G$5)/2+1000.7)*4.186*($G$4-$G$5))</f>
        <v>62.007547758964229</v>
      </c>
      <c r="S231" s="175">
        <f t="shared" si="543"/>
        <v>77.465520004824995</v>
      </c>
      <c r="T231" s="159"/>
      <c r="U231" s="162">
        <v>700</v>
      </c>
      <c r="V231" s="173">
        <f>V132*3600/((-0.0035*(($G$4+$G$5)/2)^2-0.0624*($G$4+$G$5)/2+1000.7)*4.186*($G$4-$G$5))</f>
        <v>47.515698778469755</v>
      </c>
      <c r="W231" s="174">
        <f t="shared" ref="W231:X231" si="544">W132*3600/((-0.0035*(($G$4+$G$5)/2)^2-0.0624*($G$4+$G$5)/2+1000.7)*4.186*($G$4-$G$5))</f>
        <v>84.491871025670804</v>
      </c>
      <c r="X231" s="175">
        <f t="shared" si="544"/>
        <v>105.57092408820822</v>
      </c>
    </row>
    <row r="232" spans="1:24" ht="21" hidden="1" x14ac:dyDescent="0.35">
      <c r="A232" s="176">
        <v>800</v>
      </c>
      <c r="B232" s="177">
        <f t="shared" ref="B232:D232" si="545">B133*3600/((-0.0035*(($G$4+$G$5)/2)^2-0.0624*($G$4+$G$5)/2+1000.7)*4.186*($G$4-$G$5))</f>
        <v>16.863242450029933</v>
      </c>
      <c r="C232" s="178">
        <f t="shared" si="545"/>
        <v>30.037650614115815</v>
      </c>
      <c r="D232" s="179">
        <f t="shared" si="545"/>
        <v>37.503148573764484</v>
      </c>
      <c r="E232" s="170"/>
      <c r="F232" s="176">
        <v>800</v>
      </c>
      <c r="G232" s="177">
        <f t="shared" ref="G232:I232" si="546">G133*3600/((-0.0035*(($G$4+$G$5)/2)^2-0.0624*($G$4+$G$5)/2+1000.7)*4.186*($G$4-$G$5))</f>
        <v>25.03137551176318</v>
      </c>
      <c r="H232" s="178">
        <f t="shared" si="546"/>
        <v>44.441670206849714</v>
      </c>
      <c r="I232" s="179">
        <f t="shared" si="546"/>
        <v>55.596002452442427</v>
      </c>
      <c r="J232" s="159"/>
      <c r="K232" s="176">
        <v>800</v>
      </c>
      <c r="L232" s="177">
        <f t="shared" ref="L232:N232" si="547">L133*3600/((-0.0035*(($G$4+$G$5)/2)^2-0.0624*($G$4+$G$5)/2+1000.7)*4.186*($G$4-$G$5))</f>
        <v>27.49059836905921</v>
      </c>
      <c r="M232" s="178">
        <f t="shared" si="547"/>
        <v>48.833139594878347</v>
      </c>
      <c r="N232" s="179">
        <f t="shared" si="547"/>
        <v>61.04142449359793</v>
      </c>
      <c r="O232" s="159"/>
      <c r="P232" s="176">
        <v>800</v>
      </c>
      <c r="Q232" s="177">
        <f t="shared" ref="Q232:S232" si="548">Q133*3600/((-0.0035*(($G$4+$G$5)/2)^2-0.0624*($G$4+$G$5)/2+1000.7)*4.186*($G$4-$G$5))</f>
        <v>34.868266940947308</v>
      </c>
      <c r="R232" s="178">
        <f t="shared" si="548"/>
        <v>62.007547758964229</v>
      </c>
      <c r="S232" s="179">
        <f t="shared" si="548"/>
        <v>77.465520004824995</v>
      </c>
      <c r="T232" s="159"/>
      <c r="U232" s="176">
        <v>800</v>
      </c>
      <c r="V232" s="177">
        <f t="shared" ref="V232:X232" si="549">V133*3600/((-0.0035*(($G$4+$G$5)/2)^2-0.0624*($G$4+$G$5)/2+1000.7)*4.186*($G$4-$G$5))</f>
        <v>47.515698778469755</v>
      </c>
      <c r="W232" s="178">
        <f t="shared" si="549"/>
        <v>84.491871025670804</v>
      </c>
      <c r="X232" s="179">
        <f t="shared" si="549"/>
        <v>105.57092408820822</v>
      </c>
    </row>
    <row r="233" spans="1:24" ht="21" hidden="1" x14ac:dyDescent="0.35">
      <c r="A233" s="180">
        <v>900</v>
      </c>
      <c r="B233" s="181">
        <f t="shared" ref="B233:D233" si="550">B134*3600/((-0.0035*(($G$4+$G$5)/2)^2-0.0624*($G$4+$G$5)/2+1000.7)*4.186*($G$4-$G$5))</f>
        <v>16.863242450029933</v>
      </c>
      <c r="C233" s="182">
        <f t="shared" si="550"/>
        <v>30.037650614115815</v>
      </c>
      <c r="D233" s="183">
        <f t="shared" si="550"/>
        <v>37.503148573764484</v>
      </c>
      <c r="E233" s="170"/>
      <c r="F233" s="180">
        <v>900</v>
      </c>
      <c r="G233" s="181">
        <f t="shared" ref="G233:I233" si="551">G134*3600/((-0.0035*(($G$4+$G$5)/2)^2-0.0624*($G$4+$G$5)/2+1000.7)*4.186*($G$4-$G$5))</f>
        <v>25.03137551176318</v>
      </c>
      <c r="H233" s="182">
        <f t="shared" si="551"/>
        <v>44.441670206849714</v>
      </c>
      <c r="I233" s="183">
        <f t="shared" si="551"/>
        <v>55.596002452442427</v>
      </c>
      <c r="J233" s="159"/>
      <c r="K233" s="180">
        <v>900</v>
      </c>
      <c r="L233" s="181">
        <f t="shared" ref="L233:N233" si="552">L134*3600/((-0.0035*(($G$4+$G$5)/2)^2-0.0624*($G$4+$G$5)/2+1000.7)*4.186*($G$4-$G$5))</f>
        <v>27.49059836905921</v>
      </c>
      <c r="M233" s="182">
        <f t="shared" si="552"/>
        <v>48.833139594878347</v>
      </c>
      <c r="N233" s="183">
        <f t="shared" si="552"/>
        <v>61.04142449359793</v>
      </c>
      <c r="O233" s="159"/>
      <c r="P233" s="180">
        <v>900</v>
      </c>
      <c r="Q233" s="181">
        <f t="shared" ref="Q233:S233" si="553">Q134*3600/((-0.0035*(($G$4+$G$5)/2)^2-0.0624*($G$4+$G$5)/2+1000.7)*4.186*($G$4-$G$5))</f>
        <v>34.868266940947308</v>
      </c>
      <c r="R233" s="182">
        <f t="shared" si="553"/>
        <v>62.007547758964229</v>
      </c>
      <c r="S233" s="183">
        <f t="shared" si="553"/>
        <v>77.465520004824995</v>
      </c>
      <c r="T233" s="159"/>
      <c r="U233" s="180">
        <v>900</v>
      </c>
      <c r="V233" s="181">
        <f t="shared" ref="V233:X233" si="554">V134*3600/((-0.0035*(($G$4+$G$5)/2)^2-0.0624*($G$4+$G$5)/2+1000.7)*4.186*($G$4-$G$5))</f>
        <v>47.515698778469755</v>
      </c>
      <c r="W233" s="182">
        <f t="shared" si="554"/>
        <v>84.491871025670804</v>
      </c>
      <c r="X233" s="183">
        <f t="shared" si="554"/>
        <v>105.57092408820822</v>
      </c>
    </row>
    <row r="234" spans="1:24" ht="21" hidden="1" x14ac:dyDescent="0.35">
      <c r="A234" s="162">
        <v>1000</v>
      </c>
      <c r="B234" s="173">
        <f t="shared" ref="B234:D234" si="555">B135*3600/((-0.0035*(($G$4+$G$5)/2)^2-0.0624*($G$4+$G$5)/2+1000.7)*4.186*($G$4-$G$5))</f>
        <v>34.868266940947308</v>
      </c>
      <c r="C234" s="174">
        <f t="shared" si="555"/>
        <v>62.007547758964229</v>
      </c>
      <c r="D234" s="175">
        <f t="shared" si="555"/>
        <v>77.553349392585574</v>
      </c>
      <c r="E234" s="170"/>
      <c r="F234" s="162">
        <v>1000</v>
      </c>
      <c r="G234" s="173">
        <f t="shared" ref="G234:I234" si="556">G135*3600/((-0.0035*(($G$4+$G$5)/2)^2-0.0624*($G$4+$G$5)/2+1000.7)*4.186*($G$4-$G$5))</f>
        <v>51.643680003216666</v>
      </c>
      <c r="H234" s="174">
        <f t="shared" si="556"/>
        <v>91.869539597558898</v>
      </c>
      <c r="I234" s="175">
        <f t="shared" si="556"/>
        <v>114.79300980306833</v>
      </c>
      <c r="J234" s="159"/>
      <c r="K234" s="162">
        <v>1000</v>
      </c>
      <c r="L234" s="173">
        <f t="shared" ref="L234:N234" si="557">L135*3600/((-0.0035*(($G$4+$G$5)/2)^2-0.0624*($G$4+$G$5)/2+1000.7)*4.186*($G$4-$G$5))</f>
        <v>56.649955105569298</v>
      </c>
      <c r="M234" s="174">
        <f t="shared" si="557"/>
        <v>100.74030776137673</v>
      </c>
      <c r="N234" s="175">
        <f t="shared" si="557"/>
        <v>125.94734204866106</v>
      </c>
      <c r="O234" s="159"/>
      <c r="P234" s="162">
        <v>1000</v>
      </c>
      <c r="Q234" s="173">
        <f t="shared" ref="Q234:S234" si="558">Q135*3600/((-0.0035*(($G$4+$G$5)/2)^2-0.0624*($G$4+$G$5)/2+1000.7)*4.186*($G$4-$G$5))</f>
        <v>72.0200979636695</v>
      </c>
      <c r="R234" s="174">
        <f t="shared" si="558"/>
        <v>128.0552473549148</v>
      </c>
      <c r="S234" s="175">
        <f t="shared" si="558"/>
        <v>160.0251444997632</v>
      </c>
      <c r="T234" s="159"/>
      <c r="U234" s="162">
        <v>1000</v>
      </c>
      <c r="V234" s="173">
        <f t="shared" ref="V234:X234" si="559">V135*3600/((-0.0035*(($G$4+$G$5)/2)^2-0.0624*($G$4+$G$5)/2+1000.7)*4.186*($G$4-$G$5))</f>
        <v>98.105426128559543</v>
      </c>
      <c r="W234" s="174">
        <f t="shared" si="559"/>
        <v>174.4291640924971</v>
      </c>
      <c r="X234" s="175">
        <f t="shared" si="559"/>
        <v>217.9925404217411</v>
      </c>
    </row>
    <row r="235" spans="1:24" ht="21" hidden="1" x14ac:dyDescent="0.35">
      <c r="A235" s="176">
        <v>1100</v>
      </c>
      <c r="B235" s="177">
        <f t="shared" ref="B235:D235" si="560">B136*3600/((-0.0035*(($G$4+$G$5)/2)^2-0.0624*($G$4+$G$5)/2+1000.7)*4.186*($G$4-$G$5))</f>
        <v>34.868266940947308</v>
      </c>
      <c r="C235" s="178">
        <f t="shared" si="560"/>
        <v>62.007547758964229</v>
      </c>
      <c r="D235" s="179">
        <f t="shared" si="560"/>
        <v>77.553349392585574</v>
      </c>
      <c r="E235" s="170"/>
      <c r="F235" s="176">
        <v>1100</v>
      </c>
      <c r="G235" s="177">
        <f t="shared" ref="G235:I235" si="561">G136*3600/((-0.0035*(($G$4+$G$5)/2)^2-0.0624*($G$4+$G$5)/2+1000.7)*4.186*($G$4-$G$5))</f>
        <v>51.643680003216666</v>
      </c>
      <c r="H235" s="178">
        <f t="shared" si="561"/>
        <v>91.869539597558898</v>
      </c>
      <c r="I235" s="179">
        <f t="shared" si="561"/>
        <v>114.79300980306833</v>
      </c>
      <c r="J235" s="159"/>
      <c r="K235" s="176">
        <v>1100</v>
      </c>
      <c r="L235" s="177">
        <f t="shared" ref="L235:N235" si="562">L136*3600/((-0.0035*(($G$4+$G$5)/2)^2-0.0624*($G$4+$G$5)/2+1000.7)*4.186*($G$4-$G$5))</f>
        <v>56.649955105569298</v>
      </c>
      <c r="M235" s="178">
        <f t="shared" si="562"/>
        <v>100.74030776137673</v>
      </c>
      <c r="N235" s="179">
        <f t="shared" si="562"/>
        <v>125.94734204866106</v>
      </c>
      <c r="O235" s="159"/>
      <c r="P235" s="176">
        <v>1100</v>
      </c>
      <c r="Q235" s="177">
        <f t="shared" ref="Q235:S235" si="563">Q136*3600/((-0.0035*(($G$4+$G$5)/2)^2-0.0624*($G$4+$G$5)/2+1000.7)*4.186*($G$4-$G$5))</f>
        <v>72.0200979636695</v>
      </c>
      <c r="R235" s="178">
        <f t="shared" si="563"/>
        <v>128.0552473549148</v>
      </c>
      <c r="S235" s="179">
        <f t="shared" si="563"/>
        <v>160.0251444997632</v>
      </c>
      <c r="T235" s="159"/>
      <c r="U235" s="176">
        <v>1100</v>
      </c>
      <c r="V235" s="177">
        <f t="shared" ref="V235:X235" si="564">V136*3600/((-0.0035*(($G$4+$G$5)/2)^2-0.0624*($G$4+$G$5)/2+1000.7)*4.186*($G$4-$G$5))</f>
        <v>98.105426128559543</v>
      </c>
      <c r="W235" s="178">
        <f t="shared" si="564"/>
        <v>174.4291640924971</v>
      </c>
      <c r="X235" s="179">
        <f t="shared" si="564"/>
        <v>217.9925404217411</v>
      </c>
    </row>
    <row r="236" spans="1:24" ht="21" hidden="1" x14ac:dyDescent="0.35">
      <c r="A236" s="180">
        <v>1200</v>
      </c>
      <c r="B236" s="181">
        <f t="shared" ref="B236:D236" si="565">B137*3600/((-0.0035*(($G$4+$G$5)/2)^2-0.0624*($G$4+$G$5)/2+1000.7)*4.186*($G$4-$G$5))</f>
        <v>34.868266940947308</v>
      </c>
      <c r="C236" s="182">
        <f t="shared" si="565"/>
        <v>62.007547758964229</v>
      </c>
      <c r="D236" s="183">
        <f t="shared" si="565"/>
        <v>77.553349392585574</v>
      </c>
      <c r="E236" s="170"/>
      <c r="F236" s="180">
        <v>1200</v>
      </c>
      <c r="G236" s="181">
        <f t="shared" ref="G236:I236" si="566">G137*3600/((-0.0035*(($G$4+$G$5)/2)^2-0.0624*($G$4+$G$5)/2+1000.7)*4.186*($G$4-$G$5))</f>
        <v>51.643680003216666</v>
      </c>
      <c r="H236" s="182">
        <f t="shared" si="566"/>
        <v>91.869539597558898</v>
      </c>
      <c r="I236" s="183">
        <f t="shared" si="566"/>
        <v>114.79300980306833</v>
      </c>
      <c r="J236" s="159"/>
      <c r="K236" s="180">
        <v>1200</v>
      </c>
      <c r="L236" s="181">
        <f t="shared" ref="L236:N236" si="567">L137*3600/((-0.0035*(($G$4+$G$5)/2)^2-0.0624*($G$4+$G$5)/2+1000.7)*4.186*($G$4-$G$5))</f>
        <v>56.649955105569298</v>
      </c>
      <c r="M236" s="182">
        <f t="shared" si="567"/>
        <v>100.74030776137673</v>
      </c>
      <c r="N236" s="183">
        <f t="shared" si="567"/>
        <v>125.94734204866106</v>
      </c>
      <c r="O236" s="159"/>
      <c r="P236" s="180">
        <v>1200</v>
      </c>
      <c r="Q236" s="181">
        <f t="shared" ref="Q236:S236" si="568">Q137*3600/((-0.0035*(($G$4+$G$5)/2)^2-0.0624*($G$4+$G$5)/2+1000.7)*4.186*($G$4-$G$5))</f>
        <v>72.0200979636695</v>
      </c>
      <c r="R236" s="182">
        <f t="shared" si="568"/>
        <v>128.0552473549148</v>
      </c>
      <c r="S236" s="183">
        <f t="shared" si="568"/>
        <v>160.0251444997632</v>
      </c>
      <c r="T236" s="159"/>
      <c r="U236" s="180">
        <v>1200</v>
      </c>
      <c r="V236" s="181">
        <f t="shared" ref="V236:X236" si="569">V137*3600/((-0.0035*(($G$4+$G$5)/2)^2-0.0624*($G$4+$G$5)/2+1000.7)*4.186*($G$4-$G$5))</f>
        <v>98.105426128559543</v>
      </c>
      <c r="W236" s="182">
        <f t="shared" si="569"/>
        <v>174.4291640924971</v>
      </c>
      <c r="X236" s="183">
        <f t="shared" si="569"/>
        <v>217.9925404217411</v>
      </c>
    </row>
    <row r="237" spans="1:24" ht="21" hidden="1" x14ac:dyDescent="0.35">
      <c r="A237" s="162">
        <v>1300</v>
      </c>
      <c r="B237" s="173">
        <f t="shared" ref="B237:D237" si="570">B138*3600/((-0.0035*(($G$4+$G$5)/2)^2-0.0624*($G$4+$G$5)/2+1000.7)*4.186*($G$4-$G$5))</f>
        <v>52.873291431864679</v>
      </c>
      <c r="C237" s="174">
        <f t="shared" si="570"/>
        <v>93.977444903812639</v>
      </c>
      <c r="D237" s="175">
        <f t="shared" si="570"/>
        <v>117.51572082364609</v>
      </c>
      <c r="E237" s="170"/>
      <c r="F237" s="162">
        <v>1300</v>
      </c>
      <c r="G237" s="173">
        <f t="shared" ref="G237:I237" si="571">G138*3600/((-0.0035*(($G$4+$G$5)/2)^2-0.0624*($G$4+$G$5)/2+1000.7)*4.186*($G$4-$G$5))</f>
        <v>78.255984494670145</v>
      </c>
      <c r="H237" s="174">
        <f t="shared" si="571"/>
        <v>139.20957960050751</v>
      </c>
      <c r="I237" s="175">
        <f t="shared" si="571"/>
        <v>173.99001715369425</v>
      </c>
      <c r="J237" s="159"/>
      <c r="K237" s="162">
        <v>1300</v>
      </c>
      <c r="L237" s="173">
        <f t="shared" ref="L237:N237" si="572">L138*3600/((-0.0035*(($G$4+$G$5)/2)^2-0.0624*($G$4+$G$5)/2+1000.7)*4.186*($G$4-$G$5))</f>
        <v>85.89714122983996</v>
      </c>
      <c r="M237" s="174">
        <f t="shared" si="572"/>
        <v>152.73530531563569</v>
      </c>
      <c r="N237" s="175">
        <f t="shared" si="572"/>
        <v>190.94108899148475</v>
      </c>
      <c r="O237" s="159"/>
      <c r="P237" s="162">
        <v>1300</v>
      </c>
      <c r="Q237" s="173">
        <f t="shared" ref="Q237:S237" si="573">Q138*3600/((-0.0035*(($G$4+$G$5)/2)^2-0.0624*($G$4+$G$5)/2+1000.7)*4.186*($G$4-$G$5))</f>
        <v>109.08409959863111</v>
      </c>
      <c r="R237" s="174">
        <f t="shared" si="573"/>
        <v>194.01511756310478</v>
      </c>
      <c r="S237" s="175">
        <f t="shared" si="573"/>
        <v>242.49693960694083</v>
      </c>
      <c r="T237" s="159"/>
      <c r="U237" s="162">
        <v>1300</v>
      </c>
      <c r="V237" s="173">
        <f t="shared" ref="V237:X237" si="574">V138*3600/((-0.0035*(($G$4+$G$5)/2)^2-0.0624*($G$4+$G$5)/2+1000.7)*4.186*($G$4-$G$5))</f>
        <v>148.69515347864933</v>
      </c>
      <c r="W237" s="174">
        <f t="shared" si="574"/>
        <v>264.36645715932343</v>
      </c>
      <c r="X237" s="175">
        <f t="shared" si="574"/>
        <v>330.50198614303451</v>
      </c>
    </row>
    <row r="238" spans="1:24" ht="21" hidden="1" x14ac:dyDescent="0.35">
      <c r="A238" s="176">
        <v>1400</v>
      </c>
      <c r="B238" s="177">
        <f t="shared" ref="B238:D238" si="575">B139*3600/((-0.0035*(($G$4+$G$5)/2)^2-0.0624*($G$4+$G$5)/2+1000.7)*4.186*($G$4-$G$5))</f>
        <v>52.873291431864679</v>
      </c>
      <c r="C238" s="178">
        <f t="shared" si="575"/>
        <v>93.977444903812639</v>
      </c>
      <c r="D238" s="179">
        <f t="shared" si="575"/>
        <v>117.51572082364609</v>
      </c>
      <c r="E238" s="170"/>
      <c r="F238" s="176">
        <v>1400</v>
      </c>
      <c r="G238" s="177">
        <f t="shared" ref="G238:I238" si="576">G139*3600/((-0.0035*(($G$4+$G$5)/2)^2-0.0624*($G$4+$G$5)/2+1000.7)*4.186*($G$4-$G$5))</f>
        <v>78.255984494670145</v>
      </c>
      <c r="H238" s="178">
        <f t="shared" si="576"/>
        <v>139.20957960050751</v>
      </c>
      <c r="I238" s="179">
        <f t="shared" si="576"/>
        <v>173.99001715369425</v>
      </c>
      <c r="J238" s="159"/>
      <c r="K238" s="176">
        <v>1400</v>
      </c>
      <c r="L238" s="177">
        <f t="shared" ref="L238:N238" si="577">L139*3600/((-0.0035*(($G$4+$G$5)/2)^2-0.0624*($G$4+$G$5)/2+1000.7)*4.186*($G$4-$G$5))</f>
        <v>85.89714122983996</v>
      </c>
      <c r="M238" s="178">
        <f t="shared" si="577"/>
        <v>152.73530531563569</v>
      </c>
      <c r="N238" s="179">
        <f t="shared" si="577"/>
        <v>190.94108899148475</v>
      </c>
      <c r="O238" s="159"/>
      <c r="P238" s="176">
        <v>1400</v>
      </c>
      <c r="Q238" s="177">
        <f t="shared" ref="Q238:S238" si="578">Q139*3600/((-0.0035*(($G$4+$G$5)/2)^2-0.0624*($G$4+$G$5)/2+1000.7)*4.186*($G$4-$G$5))</f>
        <v>109.08409959863111</v>
      </c>
      <c r="R238" s="178">
        <f t="shared" si="578"/>
        <v>194.01511756310478</v>
      </c>
      <c r="S238" s="179">
        <f t="shared" si="578"/>
        <v>242.49693960694083</v>
      </c>
      <c r="T238" s="159"/>
      <c r="U238" s="176">
        <v>1400</v>
      </c>
      <c r="V238" s="177">
        <f t="shared" ref="V238:X238" si="579">V139*3600/((-0.0035*(($G$4+$G$5)/2)^2-0.0624*($G$4+$G$5)/2+1000.7)*4.186*($G$4-$G$5))</f>
        <v>148.69515347864933</v>
      </c>
      <c r="W238" s="178">
        <f t="shared" si="579"/>
        <v>264.36645715932343</v>
      </c>
      <c r="X238" s="179">
        <f t="shared" si="579"/>
        <v>330.50198614303451</v>
      </c>
    </row>
    <row r="239" spans="1:24" ht="21" hidden="1" x14ac:dyDescent="0.35">
      <c r="A239" s="176">
        <v>1500</v>
      </c>
      <c r="B239" s="177">
        <f t="shared" ref="B239:D239" si="580">B140*3600/((-0.0035*(($G$4+$G$5)/2)^2-0.0624*($G$4+$G$5)/2+1000.7)*4.186*($G$4-$G$5))</f>
        <v>62.710182861048807</v>
      </c>
      <c r="C239" s="178">
        <f t="shared" si="580"/>
        <v>111.45549306816658</v>
      </c>
      <c r="D239" s="179">
        <f t="shared" si="580"/>
        <v>139.29740898826807</v>
      </c>
      <c r="E239" s="170"/>
      <c r="F239" s="176">
        <v>1500</v>
      </c>
      <c r="G239" s="177">
        <f t="shared" ref="G239:I239" si="581">G140*3600/((-0.0035*(($G$4+$G$5)/2)^2-0.0624*($G$4+$G$5)/2+1000.7)*4.186*($G$4-$G$5))</f>
        <v>92.83566286292519</v>
      </c>
      <c r="H239" s="178">
        <f t="shared" si="581"/>
        <v>164.94359021435525</v>
      </c>
      <c r="I239" s="179">
        <f t="shared" si="581"/>
        <v>206.22340246182438</v>
      </c>
      <c r="J239" s="159"/>
      <c r="K239" s="176">
        <v>1500</v>
      </c>
      <c r="L239" s="177">
        <f t="shared" ref="L239:N239" si="582">L140*3600/((-0.0035*(($G$4+$G$5)/2)^2-0.0624*($G$4+$G$5)/2+1000.7)*4.186*($G$4-$G$5))</f>
        <v>101.88208980226418</v>
      </c>
      <c r="M239" s="178">
        <f t="shared" si="582"/>
        <v>181.10419756230061</v>
      </c>
      <c r="N239" s="179">
        <f t="shared" si="582"/>
        <v>226.42416164675606</v>
      </c>
      <c r="O239" s="159"/>
      <c r="P239" s="176">
        <v>1500</v>
      </c>
      <c r="Q239" s="177">
        <f t="shared" ref="Q239:S239" si="583">Q140*3600/((-0.0035*(($G$4+$G$5)/2)^2-0.0624*($G$4+$G$5)/2+1000.7)*4.186*($G$4-$G$5))</f>
        <v>129.37268817132338</v>
      </c>
      <c r="R239" s="178">
        <f t="shared" si="583"/>
        <v>230.02516654493954</v>
      </c>
      <c r="S239" s="179">
        <f t="shared" si="583"/>
        <v>287.55341552811456</v>
      </c>
      <c r="T239" s="159"/>
      <c r="U239" s="176">
        <v>1500</v>
      </c>
      <c r="V239" s="177">
        <f t="shared" ref="V239:X239" si="584">V140*3600/((-0.0035*(($G$4+$G$5)/2)^2-0.0624*($G$4+$G$5)/2+1000.7)*4.186*($G$4-$G$5))</f>
        <v>176.27358123546912</v>
      </c>
      <c r="W239" s="178">
        <f t="shared" si="584"/>
        <v>313.46308491748346</v>
      </c>
      <c r="X239" s="179">
        <f t="shared" si="584"/>
        <v>391.80689879991417</v>
      </c>
    </row>
    <row r="240" spans="1:24" ht="21" hidden="1" x14ac:dyDescent="0.35">
      <c r="A240" s="180">
        <v>1600</v>
      </c>
      <c r="B240" s="181">
        <f t="shared" ref="B240:D240" si="585">B141*3600/((-0.0035*(($G$4+$G$5)/2)^2-0.0624*($G$4+$G$5)/2+1000.7)*4.186*($G$4-$G$5))</f>
        <v>62.710182861048807</v>
      </c>
      <c r="C240" s="182">
        <f t="shared" si="585"/>
        <v>111.45549306816658</v>
      </c>
      <c r="D240" s="183">
        <f t="shared" si="585"/>
        <v>139.29740898826807</v>
      </c>
      <c r="E240" s="170"/>
      <c r="F240" s="180">
        <v>1600</v>
      </c>
      <c r="G240" s="181">
        <f t="shared" ref="G240:I240" si="586">G141*3600/((-0.0035*(($G$4+$G$5)/2)^2-0.0624*($G$4+$G$5)/2+1000.7)*4.186*($G$4-$G$5))</f>
        <v>92.83566286292519</v>
      </c>
      <c r="H240" s="182">
        <f t="shared" si="586"/>
        <v>164.94359021435525</v>
      </c>
      <c r="I240" s="183">
        <f t="shared" si="586"/>
        <v>206.22340246182438</v>
      </c>
      <c r="J240" s="159"/>
      <c r="K240" s="180">
        <v>1600</v>
      </c>
      <c r="L240" s="181">
        <f t="shared" ref="L240:N240" si="587">L141*3600/((-0.0035*(($G$4+$G$5)/2)^2-0.0624*($G$4+$G$5)/2+1000.7)*4.186*($G$4-$G$5))</f>
        <v>101.88208980226418</v>
      </c>
      <c r="M240" s="182">
        <f t="shared" si="587"/>
        <v>181.10419756230061</v>
      </c>
      <c r="N240" s="183">
        <f t="shared" si="587"/>
        <v>226.42416164675606</v>
      </c>
      <c r="O240" s="159"/>
      <c r="P240" s="180">
        <v>1600</v>
      </c>
      <c r="Q240" s="181">
        <f t="shared" ref="Q240:S240" si="588">Q141*3600/((-0.0035*(($G$4+$G$5)/2)^2-0.0624*($G$4+$G$5)/2+1000.7)*4.186*($G$4-$G$5))</f>
        <v>129.37268817132338</v>
      </c>
      <c r="R240" s="182">
        <f t="shared" si="588"/>
        <v>230.02516654493954</v>
      </c>
      <c r="S240" s="183">
        <f t="shared" si="588"/>
        <v>287.55341552811456</v>
      </c>
      <c r="T240" s="159"/>
      <c r="U240" s="180">
        <v>1600</v>
      </c>
      <c r="V240" s="181">
        <f t="shared" ref="V240:X240" si="589">V141*3600/((-0.0035*(($G$4+$G$5)/2)^2-0.0624*($G$4+$G$5)/2+1000.7)*4.186*($G$4-$G$5))</f>
        <v>176.27358123546912</v>
      </c>
      <c r="W240" s="182">
        <f t="shared" si="589"/>
        <v>313.46308491748346</v>
      </c>
      <c r="X240" s="183">
        <f t="shared" si="589"/>
        <v>391.80689879991417</v>
      </c>
    </row>
    <row r="241" spans="1:24" ht="21" hidden="1" x14ac:dyDescent="0.35">
      <c r="A241" s="162">
        <v>1800</v>
      </c>
      <c r="B241" s="173">
        <f t="shared" ref="B241:D241" si="590">B142*3600/((-0.0035*(($G$4+$G$5)/2)^2-0.0624*($G$4+$G$5)/2+1000.7)*4.186*($G$4-$G$5))</f>
        <v>76.850714290500989</v>
      </c>
      <c r="C241" s="174">
        <f t="shared" si="590"/>
        <v>136.57469796769033</v>
      </c>
      <c r="D241" s="175">
        <f t="shared" si="590"/>
        <v>170.74032980655306</v>
      </c>
      <c r="E241" s="170"/>
      <c r="F241" s="162">
        <v>1800</v>
      </c>
      <c r="G241" s="173">
        <f t="shared" ref="G241:I241" si="591">G142*3600/((-0.0035*(($G$4+$G$5)/2)^2-0.0624*($G$4+$G$5)/2+1000.7)*4.186*($G$4-$G$5))</f>
        <v>113.82688653770204</v>
      </c>
      <c r="H241" s="174">
        <f t="shared" si="591"/>
        <v>202.27108001259862</v>
      </c>
      <c r="I241" s="175">
        <f t="shared" si="591"/>
        <v>252.8608073626884</v>
      </c>
      <c r="J241" s="159"/>
      <c r="K241" s="162">
        <v>1800</v>
      </c>
      <c r="L241" s="173">
        <f t="shared" ref="L241:N241" si="592">L142*3600/((-0.0035*(($G$4+$G$5)/2)^2-0.0624*($G$4+$G$5)/2+1000.7)*4.186*($G$4-$G$5))</f>
        <v>124.89338939553419</v>
      </c>
      <c r="M241" s="174">
        <f t="shared" si="592"/>
        <v>222.03269225872742</v>
      </c>
      <c r="N241" s="175">
        <f t="shared" si="592"/>
        <v>277.54086532340926</v>
      </c>
      <c r="O241" s="159"/>
      <c r="P241" s="162">
        <v>1800</v>
      </c>
      <c r="Q241" s="173">
        <f t="shared" ref="Q241:S241" si="593">Q142*3600/((-0.0035*(($G$4+$G$5)/2)^2-0.0624*($G$4+$G$5)/2+1000.7)*4.186*($G$4-$G$5))</f>
        <v>158.61987429559403</v>
      </c>
      <c r="R241" s="174">
        <f t="shared" si="593"/>
        <v>282.0201640991985</v>
      </c>
      <c r="S241" s="175">
        <f t="shared" si="593"/>
        <v>352.54716247093825</v>
      </c>
      <c r="T241" s="159"/>
      <c r="U241" s="162">
        <v>1800</v>
      </c>
      <c r="V241" s="173">
        <f t="shared" ref="V241:X241" si="594">V142*3600/((-0.0035*(($G$4+$G$5)/2)^2-0.0624*($G$4+$G$5)/2+1000.7)*4.186*($G$4-$G$5))</f>
        <v>216.14812327876908</v>
      </c>
      <c r="W241" s="174">
        <f t="shared" si="594"/>
        <v>384.25357145250496</v>
      </c>
      <c r="X241" s="175">
        <f t="shared" si="594"/>
        <v>480.33892166257135</v>
      </c>
    </row>
    <row r="242" spans="1:24" ht="21" hidden="1" x14ac:dyDescent="0.35">
      <c r="A242" s="176">
        <v>2000</v>
      </c>
      <c r="B242" s="177">
        <f t="shared" ref="B242:D242" si="595">B143*3600/((-0.0035*(($G$4+$G$5)/2)^2-0.0624*($G$4+$G$5)/2+1000.7)*4.186*($G$4-$G$5))</f>
        <v>86.687605719685124</v>
      </c>
      <c r="C242" s="178">
        <f t="shared" si="595"/>
        <v>154.05274613204426</v>
      </c>
      <c r="D242" s="179">
        <f t="shared" si="595"/>
        <v>192.60984735893561</v>
      </c>
      <c r="E242" s="170"/>
      <c r="F242" s="176">
        <v>2000</v>
      </c>
      <c r="G242" s="177">
        <f t="shared" ref="G242:I242" si="596">G143*3600/((-0.0035*(($G$4+$G$5)/2)^2-0.0624*($G$4+$G$5)/2+1000.7)*4.186*($G$4-$G$5))</f>
        <v>128.31873551819652</v>
      </c>
      <c r="H242" s="178">
        <f t="shared" si="596"/>
        <v>228.18074940196752</v>
      </c>
      <c r="I242" s="179">
        <f t="shared" si="596"/>
        <v>285.18202205857909</v>
      </c>
      <c r="J242" s="159"/>
      <c r="K242" s="176">
        <v>2000</v>
      </c>
      <c r="L242" s="177">
        <f t="shared" ref="L242:N242" si="597">L143*3600/((-0.0035*(($G$4+$G$5)/2)^2-0.0624*($G$4+$G$5)/2+1000.7)*4.186*($G$4-$G$5))</f>
        <v>140.87833796795837</v>
      </c>
      <c r="M242" s="178">
        <f t="shared" si="597"/>
        <v>250.40158450539238</v>
      </c>
      <c r="N242" s="179">
        <f t="shared" si="597"/>
        <v>313.02393797868058</v>
      </c>
      <c r="O242" s="159"/>
      <c r="P242" s="176">
        <v>2000</v>
      </c>
      <c r="Q242" s="177">
        <f t="shared" ref="Q242:S242" si="598">Q143*3600/((-0.0035*(($G$4+$G$5)/2)^2-0.0624*($G$4+$G$5)/2+1000.7)*4.186*($G$4-$G$5))</f>
        <v>178.90846286828631</v>
      </c>
      <c r="R242" s="178">
        <f t="shared" si="598"/>
        <v>318.03021308103325</v>
      </c>
      <c r="S242" s="179">
        <f t="shared" si="598"/>
        <v>397.51580900435141</v>
      </c>
      <c r="T242" s="159"/>
      <c r="U242" s="176">
        <v>2000</v>
      </c>
      <c r="V242" s="177">
        <f t="shared" ref="V242:X242" si="599">V143*3600/((-0.0035*(($G$4+$G$5)/2)^2-0.0624*($G$4+$G$5)/2+1000.7)*4.186*($G$4-$G$5))</f>
        <v>243.72655103558884</v>
      </c>
      <c r="W242" s="178">
        <f t="shared" si="599"/>
        <v>433.35019921066498</v>
      </c>
      <c r="X242" s="179">
        <f t="shared" si="599"/>
        <v>541.643834319451</v>
      </c>
    </row>
    <row r="243" spans="1:24" ht="21" hidden="1" x14ac:dyDescent="0.35">
      <c r="A243" s="176">
        <v>2200</v>
      </c>
      <c r="B243" s="177">
        <f t="shared" ref="B243:D243" si="600">B144*3600/((-0.0035*(($G$4+$G$5)/2)^2-0.0624*($G$4+$G$5)/2+1000.7)*4.186*($G$4-$G$5))</f>
        <v>95.382715107981795</v>
      </c>
      <c r="C243" s="178">
        <f t="shared" si="600"/>
        <v>169.51071837790505</v>
      </c>
      <c r="D243" s="179">
        <f t="shared" si="600"/>
        <v>211.93231266626159</v>
      </c>
      <c r="E243" s="170"/>
      <c r="F243" s="176">
        <v>2200</v>
      </c>
      <c r="G243" s="177">
        <f t="shared" ref="G243:I243" si="601">G144*3600/((-0.0035*(($G$4+$G$5)/2)^2-0.0624*($G$4+$G$5)/2+1000.7)*4.186*($G$4-$G$5))</f>
        <v>141.22965551900069</v>
      </c>
      <c r="H243" s="178">
        <f t="shared" si="601"/>
        <v>251.10421960747695</v>
      </c>
      <c r="I243" s="179">
        <f t="shared" si="601"/>
        <v>313.90223185628633</v>
      </c>
      <c r="J243" s="159"/>
      <c r="K243" s="176">
        <v>2200</v>
      </c>
      <c r="L243" s="177">
        <f t="shared" ref="L243:N243" si="602">L144*3600/((-0.0035*(($G$4+$G$5)/2)^2-0.0624*($G$4+$G$5)/2+1000.7)*4.186*($G$4-$G$5))</f>
        <v>155.01886939741055</v>
      </c>
      <c r="M243" s="178">
        <f t="shared" si="602"/>
        <v>275.60861879267668</v>
      </c>
      <c r="N243" s="179">
        <f t="shared" si="602"/>
        <v>344.4668587969656</v>
      </c>
      <c r="O243" s="159"/>
      <c r="P243" s="176">
        <v>2200</v>
      </c>
      <c r="Q243" s="177">
        <f t="shared" ref="Q243:S243" si="603">Q144*3600/((-0.0035*(($G$4+$G$5)/2)^2-0.0624*($G$4+$G$5)/2+1000.7)*4.186*($G$4-$G$5))</f>
        <v>196.91348735920369</v>
      </c>
      <c r="R243" s="178">
        <f t="shared" si="603"/>
        <v>350.08793961364222</v>
      </c>
      <c r="S243" s="179">
        <f t="shared" si="603"/>
        <v>437.56600982317246</v>
      </c>
      <c r="T243" s="159"/>
      <c r="U243" s="176">
        <v>2200</v>
      </c>
      <c r="V243" s="177">
        <f t="shared" ref="V243:X243" si="604">V144*3600/((-0.0035*(($G$4+$G$5)/2)^2-0.0624*($G$4+$G$5)/2+1000.7)*4.186*($G$4-$G$5))</f>
        <v>268.31877960854916</v>
      </c>
      <c r="W243" s="178">
        <f t="shared" si="604"/>
        <v>476.913575539909</v>
      </c>
      <c r="X243" s="179">
        <f t="shared" si="604"/>
        <v>596.18588411876658</v>
      </c>
    </row>
    <row r="244" spans="1:24" ht="21" hidden="1" x14ac:dyDescent="0.35">
      <c r="A244" s="180">
        <v>2400</v>
      </c>
      <c r="B244" s="181">
        <f t="shared" ref="B244:D244" si="605">B145*3600/((-0.0035*(($G$4+$G$5)/2)^2-0.0624*($G$4+$G$5)/2+1000.7)*4.186*($G$4-$G$5))</f>
        <v>105.13177714940535</v>
      </c>
      <c r="C244" s="182">
        <f t="shared" si="605"/>
        <v>186.98876654225899</v>
      </c>
      <c r="D244" s="183">
        <f t="shared" si="605"/>
        <v>233.71400083088358</v>
      </c>
      <c r="E244" s="170"/>
      <c r="F244" s="180">
        <v>2400</v>
      </c>
      <c r="G244" s="181">
        <f t="shared" ref="G244:I244" si="606">G145*3600/((-0.0035*(($G$4+$G$5)/2)^2-0.0624*($G$4+$G$5)/2+1000.7)*4.186*($G$4-$G$5))</f>
        <v>155.72150449949515</v>
      </c>
      <c r="H244" s="182">
        <f t="shared" si="606"/>
        <v>276.92605960908526</v>
      </c>
      <c r="I244" s="183">
        <f t="shared" si="606"/>
        <v>346.13561716441643</v>
      </c>
      <c r="J244" s="159"/>
      <c r="K244" s="180">
        <v>2400</v>
      </c>
      <c r="L244" s="181">
        <f t="shared" ref="L244:N244" si="607">L145*3600/((-0.0035*(($G$4+$G$5)/2)^2-0.0624*($G$4+$G$5)/2+1000.7)*4.186*($G$4-$G$5))</f>
        <v>171.00381796983478</v>
      </c>
      <c r="M244" s="182">
        <f t="shared" si="607"/>
        <v>303.97751103934161</v>
      </c>
      <c r="N244" s="183">
        <f t="shared" si="607"/>
        <v>379.94993145223691</v>
      </c>
      <c r="O244" s="159"/>
      <c r="P244" s="180">
        <v>2400</v>
      </c>
      <c r="Q244" s="181">
        <f t="shared" ref="Q244:S244" si="608">Q145*3600/((-0.0035*(($G$4+$G$5)/2)^2-0.0624*($G$4+$G$5)/2+1000.7)*4.186*($G$4-$G$5))</f>
        <v>217.11424654413537</v>
      </c>
      <c r="R244" s="182">
        <f t="shared" si="608"/>
        <v>386.01015920771641</v>
      </c>
      <c r="S244" s="183">
        <f t="shared" si="608"/>
        <v>482.53465635658563</v>
      </c>
      <c r="T244" s="159"/>
      <c r="U244" s="180">
        <v>2400</v>
      </c>
      <c r="V244" s="181">
        <f t="shared" ref="V244:X244" si="609">V145*3600/((-0.0035*(($G$4+$G$5)/2)^2-0.0624*($G$4+$G$5)/2+1000.7)*4.186*($G$4-$G$5))</f>
        <v>295.89720736536896</v>
      </c>
      <c r="W244" s="182">
        <f t="shared" si="609"/>
        <v>526.01020329806909</v>
      </c>
      <c r="X244" s="183">
        <f t="shared" si="609"/>
        <v>657.49079677564623</v>
      </c>
    </row>
    <row r="245" spans="1:24" ht="21" hidden="1" x14ac:dyDescent="0.35">
      <c r="A245" s="162">
        <v>2500</v>
      </c>
      <c r="B245" s="173">
        <f t="shared" ref="B245:D245" si="610">B146*3600/((-0.0035*(($G$4+$G$5)/2)^2-0.0624*($G$4+$G$5)/2+1000.7)*4.186*($G$4-$G$5))</f>
        <v>113.91471592546262</v>
      </c>
      <c r="C245" s="174">
        <f t="shared" si="610"/>
        <v>202.53456817588031</v>
      </c>
      <c r="D245" s="175">
        <f t="shared" si="610"/>
        <v>253.12429552597013</v>
      </c>
      <c r="E245" s="170"/>
      <c r="F245" s="162">
        <v>2500</v>
      </c>
      <c r="G245" s="173">
        <f t="shared" ref="G245:I245" si="611">G146*3600/((-0.0035*(($G$4+$G$5)/2)^2-0.0624*($G$4+$G$5)/2+1000.7)*4.186*($G$4-$G$5))</f>
        <v>168.72025388805989</v>
      </c>
      <c r="H245" s="174">
        <f t="shared" si="611"/>
        <v>299.84952981459475</v>
      </c>
      <c r="I245" s="175">
        <f t="shared" si="611"/>
        <v>374.85582696212367</v>
      </c>
      <c r="J245" s="159"/>
      <c r="K245" s="162">
        <v>2500</v>
      </c>
      <c r="L245" s="173">
        <f t="shared" ref="L245:N245" si="612">L146*3600/((-0.0035*(($G$4+$G$5)/2)^2-0.0624*($G$4+$G$5)/2+1000.7)*4.186*($G$4-$G$5))</f>
        <v>185.14434939928697</v>
      </c>
      <c r="M245" s="174">
        <f t="shared" si="612"/>
        <v>329.09671593886537</v>
      </c>
      <c r="N245" s="175">
        <f t="shared" si="612"/>
        <v>411.39285227052187</v>
      </c>
      <c r="O245" s="159"/>
      <c r="P245" s="162">
        <v>2500</v>
      </c>
      <c r="Q245" s="173">
        <f t="shared" ref="Q245:S245" si="613">Q146*3600/((-0.0035*(($G$4+$G$5)/2)^2-0.0624*($G$4+$G$5)/2+1000.7)*4.186*($G$4-$G$5))</f>
        <v>235.20710042281331</v>
      </c>
      <c r="R245" s="174">
        <f t="shared" si="613"/>
        <v>418.06788574032538</v>
      </c>
      <c r="S245" s="175">
        <f t="shared" si="613"/>
        <v>522.58485717540668</v>
      </c>
      <c r="T245" s="159"/>
      <c r="U245" s="162">
        <v>2500</v>
      </c>
      <c r="V245" s="173">
        <f t="shared" ref="V245:X245" si="614">V146*3600/((-0.0035*(($G$4+$G$5)/2)^2-0.0624*($G$4+$G$5)/2+1000.7)*4.186*($G$4-$G$5))</f>
        <v>320.40160655056872</v>
      </c>
      <c r="W245" s="174">
        <f t="shared" si="614"/>
        <v>569.66140901507367</v>
      </c>
      <c r="X245" s="175">
        <f t="shared" si="614"/>
        <v>712.0328465749617</v>
      </c>
    </row>
    <row r="246" spans="1:24" ht="21" hidden="1" x14ac:dyDescent="0.35">
      <c r="A246" s="176">
        <v>2600</v>
      </c>
      <c r="B246" s="177">
        <f t="shared" ref="B246:D246" si="615">B147*3600/((-0.0035*(($G$4+$G$5)/2)^2-0.0624*($G$4+$G$5)/2+1000.7)*4.186*($G$4-$G$5))</f>
        <v>123.75160735464674</v>
      </c>
      <c r="C246" s="178">
        <f t="shared" si="615"/>
        <v>219.92478695247368</v>
      </c>
      <c r="D246" s="179">
        <f t="shared" si="615"/>
        <v>274.90598369059211</v>
      </c>
      <c r="E246" s="170"/>
      <c r="F246" s="176">
        <v>2600</v>
      </c>
      <c r="G246" s="177">
        <f t="shared" ref="G246:I246" si="616">G147*3600/((-0.0035*(($G$4+$G$5)/2)^2-0.0624*($G$4+$G$5)/2+1000.7)*4.186*($G$4-$G$5))</f>
        <v>183.21210286855435</v>
      </c>
      <c r="H246" s="178">
        <f t="shared" si="616"/>
        <v>325.67136981620303</v>
      </c>
      <c r="I246" s="179">
        <f t="shared" si="616"/>
        <v>407.08921227025382</v>
      </c>
      <c r="J246" s="159"/>
      <c r="K246" s="176">
        <v>2600</v>
      </c>
      <c r="L246" s="177">
        <f t="shared" ref="L246:N246" si="617">L147*3600/((-0.0035*(($G$4+$G$5)/2)^2-0.0624*($G$4+$G$5)/2+1000.7)*4.186*($G$4-$G$5))</f>
        <v>201.12929797171117</v>
      </c>
      <c r="M246" s="178">
        <f t="shared" si="617"/>
        <v>357.4656081855303</v>
      </c>
      <c r="N246" s="179">
        <f t="shared" si="617"/>
        <v>446.87592492579319</v>
      </c>
      <c r="O246" s="159"/>
      <c r="P246" s="176">
        <v>2600</v>
      </c>
      <c r="Q246" s="177">
        <f t="shared" ref="Q246:S246" si="618">Q147*3600/((-0.0035*(($G$4+$G$5)/2)^2-0.0624*($G$4+$G$5)/2+1000.7)*4.186*($G$4-$G$5))</f>
        <v>255.407859607745</v>
      </c>
      <c r="R246" s="178">
        <f t="shared" si="618"/>
        <v>454.07793472216014</v>
      </c>
      <c r="S246" s="179">
        <f t="shared" si="618"/>
        <v>567.5535037088199</v>
      </c>
      <c r="T246" s="159"/>
      <c r="U246" s="176">
        <v>2600</v>
      </c>
      <c r="V246" s="177">
        <f t="shared" ref="V246:X246" si="619">V147*3600/((-0.0035*(($G$4+$G$5)/2)^2-0.0624*($G$4+$G$5)/2+1000.7)*4.186*($G$4-$G$5))</f>
        <v>347.98003430738851</v>
      </c>
      <c r="W246" s="178">
        <f t="shared" si="619"/>
        <v>618.67020738547308</v>
      </c>
      <c r="X246" s="179">
        <f t="shared" si="619"/>
        <v>773.33775923184135</v>
      </c>
    </row>
    <row r="247" spans="1:24" ht="21" hidden="1" x14ac:dyDescent="0.35">
      <c r="A247" s="176">
        <v>2800</v>
      </c>
      <c r="B247" s="177">
        <f t="shared" ref="B247:D247" si="620">B148*3600/((-0.0035*(($G$4+$G$5)/2)^2-0.0624*($G$4+$G$5)/2+1000.7)*4.186*($G$4-$G$5))</f>
        <v>137.36516245753549</v>
      </c>
      <c r="C247" s="178">
        <f t="shared" si="620"/>
        <v>244.16569797439172</v>
      </c>
      <c r="D247" s="179">
        <f t="shared" si="620"/>
        <v>305.20712246798962</v>
      </c>
      <c r="E247" s="170"/>
      <c r="F247" s="176">
        <v>2800</v>
      </c>
      <c r="G247" s="177">
        <f t="shared" ref="G247:I247" si="621">G148*3600/((-0.0035*(($G$4+$G$5)/2)^2-0.0624*($G$4+$G$5)/2+1000.7)*4.186*($G$4-$G$5))</f>
        <v>203.41286205348604</v>
      </c>
      <c r="H247" s="178">
        <f t="shared" si="621"/>
        <v>361.59358941027722</v>
      </c>
      <c r="I247" s="179">
        <f t="shared" si="621"/>
        <v>451.97002941590637</v>
      </c>
      <c r="J247" s="159"/>
      <c r="K247" s="176">
        <v>2800</v>
      </c>
      <c r="L247" s="177">
        <f t="shared" ref="L247:N247" si="622">L148*3600/((-0.0035*(($G$4+$G$5)/2)^2-0.0624*($G$4+$G$5)/2+1000.7)*4.186*($G$4-$G$5))</f>
        <v>223.26230368737544</v>
      </c>
      <c r="M247" s="178">
        <f t="shared" si="622"/>
        <v>396.81317390226684</v>
      </c>
      <c r="N247" s="179">
        <f t="shared" si="622"/>
        <v>496.06038207171383</v>
      </c>
      <c r="O247" s="159"/>
      <c r="P247" s="176">
        <v>2800</v>
      </c>
      <c r="Q247" s="177">
        <f t="shared" ref="Q247:S247" si="623">Q148*3600/((-0.0035*(($G$4+$G$5)/2)^2-0.0624*($G$4+$G$5)/2+1000.7)*4.186*($G$4-$G$5))</f>
        <v>283.5132636911282</v>
      </c>
      <c r="R247" s="178">
        <f t="shared" si="623"/>
        <v>504.05285635792592</v>
      </c>
      <c r="S247" s="179">
        <f t="shared" si="623"/>
        <v>630.08802779434757</v>
      </c>
      <c r="T247" s="159"/>
      <c r="U247" s="176">
        <v>2800</v>
      </c>
      <c r="V247" s="177">
        <f t="shared" ref="V247:X247" si="624">V148*3600/((-0.0035*(($G$4+$G$5)/2)^2-0.0624*($G$4+$G$5)/2+1000.7)*4.186*($G$4-$G$5))</f>
        <v>386.36147675875867</v>
      </c>
      <c r="W247" s="178">
        <f t="shared" si="624"/>
        <v>686.82581228767742</v>
      </c>
      <c r="X247" s="179">
        <f t="shared" si="624"/>
        <v>858.53226535959675</v>
      </c>
    </row>
    <row r="248" spans="1:24" ht="21" hidden="1" x14ac:dyDescent="0.35">
      <c r="A248" s="180">
        <v>3000</v>
      </c>
      <c r="B248" s="181">
        <f t="shared" ref="B248:D248" si="625">B149*3600/((-0.0035*(($G$4+$G$5)/2)^2-0.0624*($G$4+$G$5)/2+1000.7)*4.186*($G$4-$G$5))</f>
        <v>137.36516245753549</v>
      </c>
      <c r="C248" s="182">
        <f t="shared" si="625"/>
        <v>244.16569797439172</v>
      </c>
      <c r="D248" s="183">
        <f t="shared" si="625"/>
        <v>305.20712246798962</v>
      </c>
      <c r="E248" s="170"/>
      <c r="F248" s="180">
        <v>3000</v>
      </c>
      <c r="G248" s="181">
        <f t="shared" ref="G248:I248" si="626">G149*3600/((-0.0035*(($G$4+$G$5)/2)^2-0.0624*($G$4+$G$5)/2+1000.7)*4.186*($G$4-$G$5))</f>
        <v>203.41286205348604</v>
      </c>
      <c r="H248" s="182">
        <f t="shared" si="626"/>
        <v>361.59358941027722</v>
      </c>
      <c r="I248" s="183">
        <f t="shared" si="626"/>
        <v>451.97002941590637</v>
      </c>
      <c r="J248" s="159"/>
      <c r="K248" s="180">
        <v>3000</v>
      </c>
      <c r="L248" s="181">
        <f t="shared" ref="L248:N248" si="627">L149*3600/((-0.0035*(($G$4+$G$5)/2)^2-0.0624*($G$4+$G$5)/2+1000.7)*4.186*($G$4-$G$5))</f>
        <v>223.26230368737544</v>
      </c>
      <c r="M248" s="182">
        <f t="shared" si="627"/>
        <v>396.81317390226684</v>
      </c>
      <c r="N248" s="183">
        <f t="shared" si="627"/>
        <v>496.06038207171383</v>
      </c>
      <c r="O248" s="159"/>
      <c r="P248" s="180">
        <v>3000</v>
      </c>
      <c r="Q248" s="181">
        <f t="shared" ref="Q248:S248" si="628">Q149*3600/((-0.0035*(($G$4+$G$5)/2)^2-0.0624*($G$4+$G$5)/2+1000.7)*4.186*($G$4-$G$5))</f>
        <v>283.5132636911282</v>
      </c>
      <c r="R248" s="182">
        <f t="shared" si="628"/>
        <v>504.05285635792592</v>
      </c>
      <c r="S248" s="183">
        <f t="shared" si="628"/>
        <v>630.08802779434757</v>
      </c>
      <c r="T248" s="159"/>
      <c r="U248" s="180">
        <v>3000</v>
      </c>
      <c r="V248" s="181">
        <f t="shared" ref="V248:X248" si="629">V149*3600/((-0.0035*(($G$4+$G$5)/2)^2-0.0624*($G$4+$G$5)/2+1000.7)*4.186*($G$4-$G$5))</f>
        <v>386.36147675875867</v>
      </c>
      <c r="W248" s="182">
        <f t="shared" si="629"/>
        <v>686.82581228767742</v>
      </c>
      <c r="X248" s="183">
        <f t="shared" si="629"/>
        <v>858.53226535959675</v>
      </c>
    </row>
    <row r="249" spans="1:24" hidden="1" x14ac:dyDescent="0.25"/>
    <row r="250" spans="1:24" hidden="1" x14ac:dyDescent="0.25"/>
    <row r="251" spans="1:24" ht="21" x14ac:dyDescent="0.35">
      <c r="A251" s="126" t="s">
        <v>86</v>
      </c>
      <c r="B251" s="116"/>
      <c r="C251" s="116"/>
      <c r="D251" s="116"/>
      <c r="E251" s="116"/>
      <c r="F251" s="116"/>
      <c r="G251" s="71"/>
      <c r="H251" s="76"/>
      <c r="I251" s="116"/>
      <c r="J251" s="116"/>
      <c r="K251" s="116"/>
      <c r="L251" s="116"/>
      <c r="M251" s="116"/>
      <c r="N251" s="4"/>
      <c r="O251" s="76"/>
      <c r="P251" s="116"/>
      <c r="Q251" s="116"/>
      <c r="R251" s="116"/>
      <c r="S251" s="116"/>
      <c r="T251" s="116"/>
    </row>
    <row r="252" spans="1:24" ht="21" x14ac:dyDescent="0.35">
      <c r="A252" s="128" t="s">
        <v>87</v>
      </c>
      <c r="B252" s="116"/>
      <c r="C252" s="116"/>
      <c r="D252" s="116"/>
      <c r="E252" s="116"/>
      <c r="F252" s="116"/>
      <c r="G252" s="71"/>
      <c r="H252" s="76"/>
      <c r="I252" s="116"/>
      <c r="J252" s="116"/>
      <c r="K252" s="116"/>
      <c r="L252" s="116"/>
      <c r="M252" s="116"/>
      <c r="N252" s="4"/>
      <c r="O252" s="76"/>
      <c r="P252" s="116"/>
      <c r="Q252" s="116"/>
      <c r="R252" s="116"/>
      <c r="S252" s="116"/>
      <c r="T252" s="116"/>
    </row>
    <row r="253" spans="1:24" ht="21" x14ac:dyDescent="0.35">
      <c r="A253" s="76"/>
      <c r="B253" s="159" t="s">
        <v>84</v>
      </c>
      <c r="C253" s="116"/>
      <c r="D253" s="116"/>
      <c r="E253" s="116"/>
      <c r="F253" s="159" t="s">
        <v>90</v>
      </c>
      <c r="G253" s="71"/>
      <c r="H253" s="76"/>
      <c r="I253" s="116"/>
      <c r="J253" s="159" t="s">
        <v>91</v>
      </c>
      <c r="K253" s="116"/>
      <c r="L253" s="116"/>
      <c r="M253" s="116"/>
      <c r="N253" s="159" t="s">
        <v>92</v>
      </c>
      <c r="O253" s="76"/>
      <c r="P253" s="116"/>
      <c r="Q253" s="116"/>
      <c r="R253" s="159" t="s">
        <v>93</v>
      </c>
      <c r="S253" s="116"/>
      <c r="T253" s="116"/>
    </row>
    <row r="254" spans="1:24" ht="21" x14ac:dyDescent="0.35">
      <c r="A254" s="76"/>
      <c r="B254" s="162" t="s">
        <v>58</v>
      </c>
      <c r="C254" s="173" t="s">
        <v>161</v>
      </c>
      <c r="D254" s="118"/>
      <c r="E254" s="116"/>
      <c r="F254" s="162" t="s">
        <v>58</v>
      </c>
      <c r="G254" s="173" t="s">
        <v>161</v>
      </c>
      <c r="H254" s="118"/>
      <c r="I254" s="116"/>
      <c r="J254" s="162" t="s">
        <v>58</v>
      </c>
      <c r="K254" s="173" t="s">
        <v>161</v>
      </c>
      <c r="L254" s="118"/>
      <c r="M254" s="116"/>
      <c r="N254" s="162" t="s">
        <v>58</v>
      </c>
      <c r="O254" s="173" t="s">
        <v>161</v>
      </c>
      <c r="P254" s="118"/>
      <c r="Q254" s="116"/>
      <c r="R254" s="162" t="s">
        <v>58</v>
      </c>
      <c r="S254" s="173" t="s">
        <v>161</v>
      </c>
      <c r="T254" s="118"/>
    </row>
    <row r="255" spans="1:24" ht="21" x14ac:dyDescent="0.35">
      <c r="A255" s="76"/>
      <c r="B255" s="167" t="s">
        <v>61</v>
      </c>
      <c r="C255" s="181" t="s">
        <v>101</v>
      </c>
      <c r="D255" s="155" t="s">
        <v>102</v>
      </c>
      <c r="E255" s="116"/>
      <c r="F255" s="167" t="s">
        <v>61</v>
      </c>
      <c r="G255" s="181" t="s">
        <v>101</v>
      </c>
      <c r="H255" s="155" t="s">
        <v>102</v>
      </c>
      <c r="I255" s="116"/>
      <c r="J255" s="167" t="s">
        <v>61</v>
      </c>
      <c r="K255" s="181" t="s">
        <v>101</v>
      </c>
      <c r="L255" s="155" t="s">
        <v>102</v>
      </c>
      <c r="M255" s="116"/>
      <c r="N255" s="167" t="s">
        <v>61</v>
      </c>
      <c r="O255" s="181" t="s">
        <v>101</v>
      </c>
      <c r="P255" s="155" t="s">
        <v>102</v>
      </c>
      <c r="Q255" s="116"/>
      <c r="R255" s="167" t="s">
        <v>61</v>
      </c>
      <c r="S255" s="181" t="s">
        <v>101</v>
      </c>
      <c r="T255" s="155" t="s">
        <v>102</v>
      </c>
    </row>
    <row r="256" spans="1:24" ht="21" x14ac:dyDescent="0.35">
      <c r="A256" s="76"/>
      <c r="B256" s="171">
        <v>700</v>
      </c>
      <c r="C256" s="173">
        <f>C205</f>
        <v>342</v>
      </c>
      <c r="D256" s="188">
        <f>IF(D205&lt;25,"&lt; 25",D205)</f>
        <v>54.145358016693805</v>
      </c>
      <c r="E256" s="116"/>
      <c r="F256" s="171">
        <v>700</v>
      </c>
      <c r="G256" s="173">
        <f>G205</f>
        <v>506</v>
      </c>
      <c r="H256" s="188">
        <f t="shared" ref="H256:H273" si="630">IF(H205&lt;25,"&lt; 25",H205)</f>
        <v>189.87993034554972</v>
      </c>
      <c r="I256" s="116"/>
      <c r="J256" s="171">
        <v>700</v>
      </c>
      <c r="K256" s="173">
        <f>K205</f>
        <v>556</v>
      </c>
      <c r="L256" s="188">
        <f t="shared" ref="L256:L273" si="631">IF(L205&lt;25,"&lt; 25",L205)</f>
        <v>69.002252591974312</v>
      </c>
      <c r="M256" s="116"/>
      <c r="N256" s="171">
        <v>700</v>
      </c>
      <c r="O256" s="173">
        <f>O205</f>
        <v>706</v>
      </c>
      <c r="P256" s="188">
        <f t="shared" ref="P256:P273" si="632">IF(P205&lt;25,"&lt; 25",P205)</f>
        <v>346.95434114218818</v>
      </c>
      <c r="Q256" s="116"/>
      <c r="R256" s="171">
        <v>700</v>
      </c>
      <c r="S256" s="173">
        <f>S205</f>
        <v>962</v>
      </c>
      <c r="T256" s="188">
        <f t="shared" ref="T256:T273" si="633">IF(T205&lt;25,"&lt; 25",T205)</f>
        <v>205.60899960913679</v>
      </c>
    </row>
    <row r="257" spans="2:20" ht="21" x14ac:dyDescent="0.35">
      <c r="B257" s="184">
        <v>800</v>
      </c>
      <c r="C257" s="177">
        <f t="shared" ref="C257:C273" si="634">C206</f>
        <v>342</v>
      </c>
      <c r="D257" s="152">
        <f t="shared" ref="D257:D273" si="635">IF(D206&lt;25,"&lt; 25",D206)</f>
        <v>66.902618634493919</v>
      </c>
      <c r="E257" s="190"/>
      <c r="F257" s="184">
        <v>800</v>
      </c>
      <c r="G257" s="177">
        <f t="shared" ref="G257:G273" si="636">G206</f>
        <v>506</v>
      </c>
      <c r="H257" s="152">
        <f t="shared" si="630"/>
        <v>249.69746049835615</v>
      </c>
      <c r="I257" s="190"/>
      <c r="J257" s="184">
        <v>800</v>
      </c>
      <c r="K257" s="177">
        <f t="shared" ref="K257:K273" si="637">K206</f>
        <v>556</v>
      </c>
      <c r="L257" s="152">
        <f t="shared" si="631"/>
        <v>86.994298642427523</v>
      </c>
      <c r="M257" s="190"/>
      <c r="N257" s="184">
        <v>800</v>
      </c>
      <c r="O257" s="177">
        <f t="shared" ref="O257:O273" si="638">O206</f>
        <v>706</v>
      </c>
      <c r="P257" s="152">
        <f t="shared" si="632"/>
        <v>455.97292328780702</v>
      </c>
      <c r="Q257" s="190"/>
      <c r="R257" s="184">
        <v>800</v>
      </c>
      <c r="S257" s="177">
        <f t="shared" ref="S257:S273" si="639">S206</f>
        <v>962</v>
      </c>
      <c r="T257" s="152">
        <f t="shared" si="633"/>
        <v>259.44745355833305</v>
      </c>
    </row>
    <row r="258" spans="2:20" ht="21" x14ac:dyDescent="0.35">
      <c r="B258" s="167">
        <v>900</v>
      </c>
      <c r="C258" s="181">
        <f t="shared" si="634"/>
        <v>342</v>
      </c>
      <c r="D258" s="155">
        <f t="shared" si="635"/>
        <v>79.319566700471</v>
      </c>
      <c r="E258" s="190"/>
      <c r="F258" s="167">
        <v>900</v>
      </c>
      <c r="G258" s="181">
        <f t="shared" si="636"/>
        <v>506</v>
      </c>
      <c r="H258" s="155">
        <f t="shared" si="630"/>
        <v>307.26417834147543</v>
      </c>
      <c r="I258" s="190"/>
      <c r="J258" s="167">
        <v>900</v>
      </c>
      <c r="K258" s="181">
        <f t="shared" si="637"/>
        <v>556</v>
      </c>
      <c r="L258" s="155">
        <f t="shared" si="631"/>
        <v>104.8545500739535</v>
      </c>
      <c r="M258" s="190"/>
      <c r="N258" s="167">
        <v>900</v>
      </c>
      <c r="O258" s="181">
        <f t="shared" si="638"/>
        <v>706</v>
      </c>
      <c r="P258" s="155">
        <f t="shared" si="632"/>
        <v>560.75388107514425</v>
      </c>
      <c r="Q258" s="190"/>
      <c r="R258" s="167">
        <v>900</v>
      </c>
      <c r="S258" s="181">
        <f t="shared" si="639"/>
        <v>962</v>
      </c>
      <c r="T258" s="155">
        <f t="shared" si="633"/>
        <v>312.96973240102835</v>
      </c>
    </row>
    <row r="259" spans="2:20" ht="21" x14ac:dyDescent="0.35">
      <c r="B259" s="171">
        <v>1000</v>
      </c>
      <c r="C259" s="173">
        <f t="shared" si="634"/>
        <v>706</v>
      </c>
      <c r="D259" s="188">
        <f t="shared" si="635"/>
        <v>348.92630795008643</v>
      </c>
      <c r="E259" s="190"/>
      <c r="F259" s="171">
        <v>1000</v>
      </c>
      <c r="G259" s="173">
        <f t="shared" si="636"/>
        <v>1046</v>
      </c>
      <c r="H259" s="188">
        <f t="shared" si="630"/>
        <v>1344.3508706785933</v>
      </c>
      <c r="I259" s="190"/>
      <c r="J259" s="171">
        <v>1000</v>
      </c>
      <c r="K259" s="173">
        <f t="shared" si="637"/>
        <v>1147</v>
      </c>
      <c r="L259" s="188">
        <f t="shared" si="631"/>
        <v>520.0729148257949</v>
      </c>
      <c r="M259" s="190"/>
      <c r="N259" s="171">
        <v>1000</v>
      </c>
      <c r="O259" s="173">
        <f t="shared" si="638"/>
        <v>1458</v>
      </c>
      <c r="P259" s="188">
        <f t="shared" si="632"/>
        <v>2447.5936337203671</v>
      </c>
      <c r="Q259" s="190"/>
      <c r="R259" s="171">
        <v>1000</v>
      </c>
      <c r="S259" s="173">
        <f t="shared" si="639"/>
        <v>1986</v>
      </c>
      <c r="T259" s="188">
        <f t="shared" si="633"/>
        <v>1555.7586549048826</v>
      </c>
    </row>
    <row r="260" spans="2:20" ht="21" x14ac:dyDescent="0.35">
      <c r="B260" s="184">
        <v>1100</v>
      </c>
      <c r="C260" s="177">
        <f>C209</f>
        <v>706</v>
      </c>
      <c r="D260" s="152">
        <f t="shared" si="635"/>
        <v>392.71076420144601</v>
      </c>
      <c r="E260" s="190"/>
      <c r="F260" s="184">
        <v>1100</v>
      </c>
      <c r="G260" s="177">
        <f t="shared" si="636"/>
        <v>1046</v>
      </c>
      <c r="H260" s="152">
        <f t="shared" si="630"/>
        <v>1539.6942655849011</v>
      </c>
      <c r="I260" s="190"/>
      <c r="J260" s="184">
        <v>1100</v>
      </c>
      <c r="K260" s="177">
        <f t="shared" si="637"/>
        <v>1147</v>
      </c>
      <c r="L260" s="152">
        <f t="shared" si="631"/>
        <v>594.9983227780474</v>
      </c>
      <c r="M260" s="190"/>
      <c r="N260" s="184">
        <v>1100</v>
      </c>
      <c r="O260" s="177">
        <f t="shared" si="638"/>
        <v>1458</v>
      </c>
      <c r="P260" s="152">
        <f t="shared" si="632"/>
        <v>2801.5919773956721</v>
      </c>
      <c r="Q260" s="190"/>
      <c r="R260" s="184">
        <v>1100</v>
      </c>
      <c r="S260" s="177">
        <f t="shared" si="639"/>
        <v>1986</v>
      </c>
      <c r="T260" s="152">
        <f t="shared" si="633"/>
        <v>1781.1640037255081</v>
      </c>
    </row>
    <row r="261" spans="2:20" ht="21" x14ac:dyDescent="0.35">
      <c r="B261" s="167">
        <v>1200</v>
      </c>
      <c r="C261" s="181">
        <f t="shared" si="634"/>
        <v>706</v>
      </c>
      <c r="D261" s="155">
        <f t="shared" si="635"/>
        <v>435.0320430601688</v>
      </c>
      <c r="E261" s="190"/>
      <c r="F261" s="167">
        <v>1200</v>
      </c>
      <c r="G261" s="181">
        <f t="shared" si="636"/>
        <v>1046</v>
      </c>
      <c r="H261" s="155">
        <f t="shared" si="630"/>
        <v>1726.8372801641954</v>
      </c>
      <c r="I261" s="190"/>
      <c r="J261" s="167">
        <v>1200</v>
      </c>
      <c r="K261" s="181">
        <f t="shared" si="637"/>
        <v>1147</v>
      </c>
      <c r="L261" s="155">
        <f t="shared" si="631"/>
        <v>669.15311818051441</v>
      </c>
      <c r="M261" s="190"/>
      <c r="N261" s="167">
        <v>1200</v>
      </c>
      <c r="O261" s="181">
        <f t="shared" si="638"/>
        <v>1458</v>
      </c>
      <c r="P261" s="155">
        <f t="shared" si="632"/>
        <v>3140.2864791522948</v>
      </c>
      <c r="Q261" s="190"/>
      <c r="R261" s="167">
        <v>1200</v>
      </c>
      <c r="S261" s="181">
        <f t="shared" si="639"/>
        <v>1986</v>
      </c>
      <c r="T261" s="155">
        <f t="shared" si="633"/>
        <v>2004.4742820546442</v>
      </c>
    </row>
    <row r="262" spans="2:20" ht="21" x14ac:dyDescent="0.35">
      <c r="B262" s="171">
        <v>1300</v>
      </c>
      <c r="C262" s="173">
        <f t="shared" si="634"/>
        <v>1070</v>
      </c>
      <c r="D262" s="188">
        <f t="shared" si="635"/>
        <v>1021.4210425334225</v>
      </c>
      <c r="E262" s="190"/>
      <c r="F262" s="171">
        <v>1300</v>
      </c>
      <c r="G262" s="173">
        <f t="shared" si="636"/>
        <v>1585</v>
      </c>
      <c r="H262" s="188">
        <f t="shared" si="630"/>
        <v>4025.7612055944755</v>
      </c>
      <c r="I262" s="190"/>
      <c r="J262" s="171">
        <v>1300</v>
      </c>
      <c r="K262" s="173">
        <f t="shared" si="637"/>
        <v>1739</v>
      </c>
      <c r="L262" s="188">
        <f t="shared" si="631"/>
        <v>1706.2862800301132</v>
      </c>
      <c r="M262" s="190"/>
      <c r="N262" s="171">
        <v>1300</v>
      </c>
      <c r="O262" s="173">
        <f t="shared" si="638"/>
        <v>2209</v>
      </c>
      <c r="P262" s="188">
        <f t="shared" si="632"/>
        <v>7314.9309109405176</v>
      </c>
      <c r="Q262" s="190"/>
      <c r="R262" s="171">
        <v>1300</v>
      </c>
      <c r="S262" s="173">
        <f t="shared" si="639"/>
        <v>3010</v>
      </c>
      <c r="T262" s="188">
        <f t="shared" si="633"/>
        <v>5110.8432759837833</v>
      </c>
    </row>
    <row r="263" spans="2:20" ht="21" x14ac:dyDescent="0.35">
      <c r="B263" s="184">
        <v>1400</v>
      </c>
      <c r="C263" s="177">
        <f t="shared" si="634"/>
        <v>1070</v>
      </c>
      <c r="D263" s="152">
        <f t="shared" si="635"/>
        <v>1104.429755145195</v>
      </c>
      <c r="E263" s="190"/>
      <c r="F263" s="184">
        <v>1400</v>
      </c>
      <c r="G263" s="177">
        <f t="shared" si="636"/>
        <v>1585</v>
      </c>
      <c r="H263" s="152">
        <f t="shared" si="630"/>
        <v>4384.715132753221</v>
      </c>
      <c r="I263" s="190"/>
      <c r="J263" s="184">
        <v>1400</v>
      </c>
      <c r="K263" s="177">
        <f t="shared" si="637"/>
        <v>1739</v>
      </c>
      <c r="L263" s="152">
        <f t="shared" si="631"/>
        <v>1873.159102273446</v>
      </c>
      <c r="M263" s="190"/>
      <c r="N263" s="184">
        <v>1400</v>
      </c>
      <c r="O263" s="177">
        <f t="shared" si="638"/>
        <v>2209</v>
      </c>
      <c r="P263" s="152">
        <f t="shared" si="632"/>
        <v>7962.6689943548863</v>
      </c>
      <c r="Q263" s="190"/>
      <c r="R263" s="184">
        <v>1400</v>
      </c>
      <c r="S263" s="177">
        <f t="shared" si="639"/>
        <v>3010</v>
      </c>
      <c r="T263" s="152">
        <f t="shared" si="633"/>
        <v>5613.7784188353871</v>
      </c>
    </row>
    <row r="264" spans="2:20" ht="21" x14ac:dyDescent="0.35">
      <c r="B264" s="184">
        <v>1500</v>
      </c>
      <c r="C264" s="177">
        <f t="shared" si="634"/>
        <v>1269</v>
      </c>
      <c r="D264" s="152">
        <f t="shared" si="635"/>
        <v>1617.8420604799655</v>
      </c>
      <c r="E264" s="190"/>
      <c r="F264" s="184">
        <v>1500</v>
      </c>
      <c r="G264" s="177">
        <f t="shared" si="636"/>
        <v>1878</v>
      </c>
      <c r="H264" s="152">
        <f t="shared" si="630"/>
        <v>6410.5287494748291</v>
      </c>
      <c r="I264" s="190"/>
      <c r="J264" s="184">
        <v>1500</v>
      </c>
      <c r="K264" s="177">
        <f t="shared" si="637"/>
        <v>2062</v>
      </c>
      <c r="L264" s="152">
        <f t="shared" si="631"/>
        <v>2865.4591662255275</v>
      </c>
      <c r="M264" s="190"/>
      <c r="N264" s="184">
        <v>1500</v>
      </c>
      <c r="O264" s="177">
        <f t="shared" si="638"/>
        <v>2619</v>
      </c>
      <c r="P264" s="152">
        <f t="shared" si="632"/>
        <v>11648.258191276276</v>
      </c>
      <c r="Q264" s="190"/>
      <c r="R264" s="184">
        <v>1500</v>
      </c>
      <c r="S264" s="177">
        <f t="shared" si="639"/>
        <v>3569</v>
      </c>
      <c r="T264" s="152">
        <f t="shared" si="633"/>
        <v>8591.5859928002556</v>
      </c>
    </row>
    <row r="265" spans="2:20" ht="21" x14ac:dyDescent="0.35">
      <c r="B265" s="167">
        <v>1600</v>
      </c>
      <c r="C265" s="181">
        <f t="shared" si="634"/>
        <v>1269</v>
      </c>
      <c r="D265" s="155">
        <f t="shared" si="635"/>
        <v>1721.5507813264762</v>
      </c>
      <c r="E265" s="190"/>
      <c r="F265" s="167">
        <v>1600</v>
      </c>
      <c r="G265" s="181">
        <f t="shared" si="636"/>
        <v>1878</v>
      </c>
      <c r="H265" s="155">
        <f t="shared" si="630"/>
        <v>6851.6239508858789</v>
      </c>
      <c r="I265" s="190"/>
      <c r="J265" s="167">
        <v>1600</v>
      </c>
      <c r="K265" s="181">
        <f t="shared" si="637"/>
        <v>2062</v>
      </c>
      <c r="L265" s="155">
        <f t="shared" si="631"/>
        <v>3093.1310916081115</v>
      </c>
      <c r="M265" s="190"/>
      <c r="N265" s="167">
        <v>1600</v>
      </c>
      <c r="O265" s="181">
        <f t="shared" si="638"/>
        <v>2619</v>
      </c>
      <c r="P265" s="155">
        <f t="shared" si="632"/>
        <v>12442.932998521486</v>
      </c>
      <c r="Q265" s="190"/>
      <c r="R265" s="167">
        <v>1600</v>
      </c>
      <c r="S265" s="181">
        <f t="shared" si="639"/>
        <v>3569</v>
      </c>
      <c r="T265" s="155">
        <f t="shared" si="633"/>
        <v>9278.3482876559283</v>
      </c>
    </row>
    <row r="266" spans="2:20" ht="21" x14ac:dyDescent="0.35">
      <c r="B266" s="171">
        <v>1800</v>
      </c>
      <c r="C266" s="173">
        <f t="shared" si="634"/>
        <v>1555</v>
      </c>
      <c r="D266" s="188">
        <f t="shared" si="635"/>
        <v>2772.7113860125646</v>
      </c>
      <c r="E266" s="190"/>
      <c r="F266" s="171">
        <v>1800</v>
      </c>
      <c r="G266" s="173">
        <f t="shared" si="636"/>
        <v>2303</v>
      </c>
      <c r="H266" s="188">
        <f t="shared" si="630"/>
        <v>11053.894748753766</v>
      </c>
      <c r="I266" s="190"/>
      <c r="J266" s="171">
        <v>1800</v>
      </c>
      <c r="K266" s="173">
        <f t="shared" si="637"/>
        <v>2528</v>
      </c>
      <c r="L266" s="188">
        <f t="shared" si="631"/>
        <v>5317.6495333473567</v>
      </c>
      <c r="M266" s="190"/>
      <c r="N266" s="171">
        <v>1800</v>
      </c>
      <c r="O266" s="173">
        <f t="shared" si="638"/>
        <v>3211</v>
      </c>
      <c r="P266" s="188">
        <f t="shared" si="632"/>
        <v>20045.298707453163</v>
      </c>
      <c r="Q266" s="190"/>
      <c r="R266" s="171">
        <v>1800</v>
      </c>
      <c r="S266" s="173">
        <f t="shared" si="639"/>
        <v>4375</v>
      </c>
      <c r="T266" s="188">
        <f t="shared" si="633"/>
        <v>15958.587718413502</v>
      </c>
    </row>
    <row r="267" spans="2:20" ht="21" x14ac:dyDescent="0.35">
      <c r="B267" s="184">
        <v>2000</v>
      </c>
      <c r="C267" s="177">
        <f t="shared" si="634"/>
        <v>1754</v>
      </c>
      <c r="D267" s="152">
        <f t="shared" si="635"/>
        <v>3763.696826080803</v>
      </c>
      <c r="E267" s="190"/>
      <c r="F267" s="184">
        <v>2000</v>
      </c>
      <c r="G267" s="177">
        <f t="shared" si="636"/>
        <v>2598</v>
      </c>
      <c r="H267" s="152">
        <f t="shared" si="630"/>
        <v>15024.293170343179</v>
      </c>
      <c r="I267" s="190"/>
      <c r="J267" s="184">
        <v>2000</v>
      </c>
      <c r="K267" s="177">
        <f t="shared" si="637"/>
        <v>2851</v>
      </c>
      <c r="L267" s="152">
        <f t="shared" si="631"/>
        <v>7576.2302762000809</v>
      </c>
      <c r="M267" s="190"/>
      <c r="N267" s="184">
        <v>2000</v>
      </c>
      <c r="O267" s="177">
        <f t="shared" si="638"/>
        <v>3621</v>
      </c>
      <c r="P267" s="152">
        <f t="shared" si="632"/>
        <v>27199.530063146856</v>
      </c>
      <c r="Q267" s="190"/>
      <c r="R267" s="184">
        <v>2000</v>
      </c>
      <c r="S267" s="177">
        <f t="shared" si="639"/>
        <v>4934</v>
      </c>
      <c r="T267" s="152">
        <f t="shared" si="633"/>
        <v>22748.49925069153</v>
      </c>
    </row>
    <row r="268" spans="2:20" ht="21" x14ac:dyDescent="0.35">
      <c r="B268" s="184">
        <v>2200</v>
      </c>
      <c r="C268" s="177">
        <f t="shared" si="634"/>
        <v>1930</v>
      </c>
      <c r="D268" s="152">
        <f t="shared" si="635"/>
        <v>4808.7871957576617</v>
      </c>
      <c r="E268" s="190"/>
      <c r="F268" s="184">
        <v>2200</v>
      </c>
      <c r="G268" s="177">
        <f t="shared" si="636"/>
        <v>2859</v>
      </c>
      <c r="H268" s="152">
        <f t="shared" si="630"/>
        <v>19212.639051417224</v>
      </c>
      <c r="I268" s="190"/>
      <c r="J268" s="184">
        <v>2200</v>
      </c>
      <c r="K268" s="177">
        <f t="shared" si="637"/>
        <v>3138</v>
      </c>
      <c r="L268" s="152">
        <f t="shared" si="631"/>
        <v>10110.608269301025</v>
      </c>
      <c r="M268" s="190"/>
      <c r="N268" s="184">
        <v>2200</v>
      </c>
      <c r="O268" s="177">
        <f t="shared" si="638"/>
        <v>3986</v>
      </c>
      <c r="P268" s="152">
        <f t="shared" si="632"/>
        <v>34766.372201558006</v>
      </c>
      <c r="Q268" s="190"/>
      <c r="R268" s="184">
        <v>2200</v>
      </c>
      <c r="S268" s="177">
        <f t="shared" si="639"/>
        <v>5430</v>
      </c>
      <c r="T268" s="152">
        <f t="shared" si="633"/>
        <v>30359.603299954011</v>
      </c>
    </row>
    <row r="269" spans="2:20" ht="21" x14ac:dyDescent="0.35">
      <c r="B269" s="167">
        <v>2400</v>
      </c>
      <c r="C269" s="181">
        <f t="shared" si="634"/>
        <v>2129</v>
      </c>
      <c r="D269" s="155">
        <f t="shared" si="635"/>
        <v>6094.267768633219</v>
      </c>
      <c r="E269" s="190"/>
      <c r="F269" s="167">
        <v>2400</v>
      </c>
      <c r="G269" s="181">
        <f t="shared" si="636"/>
        <v>3153</v>
      </c>
      <c r="H269" s="155">
        <f t="shared" si="630"/>
        <v>24338.956093200675</v>
      </c>
      <c r="I269" s="190"/>
      <c r="J269" s="167">
        <v>2400</v>
      </c>
      <c r="K269" s="181">
        <f t="shared" si="637"/>
        <v>3461</v>
      </c>
      <c r="L269" s="155">
        <f t="shared" si="631"/>
        <v>13361.418331926665</v>
      </c>
      <c r="M269" s="190"/>
      <c r="N269" s="167">
        <v>2400</v>
      </c>
      <c r="O269" s="181">
        <f t="shared" si="638"/>
        <v>4395</v>
      </c>
      <c r="P269" s="155">
        <f t="shared" si="632"/>
        <v>43984.329574355725</v>
      </c>
      <c r="Q269" s="190"/>
      <c r="R269" s="167">
        <v>2400</v>
      </c>
      <c r="S269" s="181">
        <f t="shared" si="639"/>
        <v>5989</v>
      </c>
      <c r="T269" s="155">
        <f t="shared" si="633"/>
        <v>40125.388086593339</v>
      </c>
    </row>
    <row r="270" spans="2:20" ht="21" x14ac:dyDescent="0.35">
      <c r="B270" s="267">
        <v>2500</v>
      </c>
      <c r="C270" s="262">
        <f t="shared" si="634"/>
        <v>2306</v>
      </c>
      <c r="D270" s="188">
        <f t="shared" si="635"/>
        <v>7219.9384911814795</v>
      </c>
      <c r="E270" s="190"/>
      <c r="F270" s="267">
        <v>2500</v>
      </c>
      <c r="G270" s="262">
        <f t="shared" si="636"/>
        <v>3414</v>
      </c>
      <c r="H270" s="188">
        <f t="shared" si="630"/>
        <v>28806.48354747882</v>
      </c>
      <c r="I270" s="190"/>
      <c r="J270" s="267">
        <v>2500</v>
      </c>
      <c r="K270" s="262">
        <f t="shared" si="637"/>
        <v>3747</v>
      </c>
      <c r="L270" s="188">
        <f t="shared" si="631"/>
        <v>16251.255238504369</v>
      </c>
      <c r="M270" s="190"/>
      <c r="N270" s="267">
        <v>2500</v>
      </c>
      <c r="O270" s="262">
        <f t="shared" si="638"/>
        <v>4760</v>
      </c>
      <c r="P270" s="188">
        <f t="shared" si="632"/>
        <v>52056.587039921331</v>
      </c>
      <c r="Q270" s="190"/>
      <c r="R270" s="267">
        <v>2500</v>
      </c>
      <c r="S270" s="262">
        <f t="shared" si="639"/>
        <v>6486</v>
      </c>
      <c r="T270" s="188">
        <f t="shared" si="633"/>
        <v>48833.572392482587</v>
      </c>
    </row>
    <row r="271" spans="2:20" ht="21" x14ac:dyDescent="0.35">
      <c r="B271" s="268">
        <v>2600</v>
      </c>
      <c r="C271" s="264">
        <f t="shared" si="634"/>
        <v>2504</v>
      </c>
      <c r="D271" s="152">
        <f t="shared" si="635"/>
        <v>8568.9670969322797</v>
      </c>
      <c r="E271" s="190"/>
      <c r="F271" s="268">
        <v>2600</v>
      </c>
      <c r="G271" s="264">
        <f t="shared" si="636"/>
        <v>3708</v>
      </c>
      <c r="H271" s="152">
        <f t="shared" si="630"/>
        <v>34193.714600989784</v>
      </c>
      <c r="I271" s="190"/>
      <c r="J271" s="268">
        <v>2600</v>
      </c>
      <c r="K271" s="264">
        <f t="shared" si="637"/>
        <v>4070</v>
      </c>
      <c r="L271" s="152">
        <f t="shared" si="631"/>
        <v>19841.368280723713</v>
      </c>
      <c r="M271" s="190"/>
      <c r="N271" s="268">
        <v>2600</v>
      </c>
      <c r="O271" s="264">
        <f t="shared" si="638"/>
        <v>5170</v>
      </c>
      <c r="P271" s="152">
        <f t="shared" si="632"/>
        <v>61765.314177439199</v>
      </c>
      <c r="Q271" s="190"/>
      <c r="R271" s="268">
        <v>2600</v>
      </c>
      <c r="S271" s="264">
        <f t="shared" si="639"/>
        <v>7044</v>
      </c>
      <c r="T271" s="152">
        <f t="shared" si="633"/>
        <v>59597.214202762581</v>
      </c>
    </row>
    <row r="272" spans="2:20" ht="21" x14ac:dyDescent="0.35">
      <c r="B272" s="184">
        <v>2800</v>
      </c>
      <c r="C272" s="177">
        <f t="shared" si="634"/>
        <v>2780</v>
      </c>
      <c r="D272" s="152">
        <f t="shared" si="635"/>
        <v>10764.29389568387</v>
      </c>
      <c r="E272" s="190"/>
      <c r="F272" s="184">
        <v>2800</v>
      </c>
      <c r="G272" s="177">
        <f t="shared" si="636"/>
        <v>4117</v>
      </c>
      <c r="H272" s="152">
        <f t="shared" si="630"/>
        <v>42965.830905941883</v>
      </c>
      <c r="I272" s="190"/>
      <c r="J272" s="184">
        <v>2800</v>
      </c>
      <c r="K272" s="177">
        <f t="shared" si="637"/>
        <v>4518</v>
      </c>
      <c r="L272" s="152">
        <f t="shared" si="631"/>
        <v>25971.699869223463</v>
      </c>
      <c r="M272" s="190"/>
      <c r="N272" s="184">
        <v>2800</v>
      </c>
      <c r="O272" s="177">
        <f t="shared" si="638"/>
        <v>5739</v>
      </c>
      <c r="P272" s="152">
        <f t="shared" si="632"/>
        <v>77510.913068995025</v>
      </c>
      <c r="Q272" s="190"/>
      <c r="R272" s="184">
        <v>2800</v>
      </c>
      <c r="S272" s="177">
        <f t="shared" si="639"/>
        <v>7820</v>
      </c>
      <c r="T272" s="152">
        <f t="shared" si="633"/>
        <v>77996.567946056719</v>
      </c>
    </row>
    <row r="273" spans="2:20" ht="21" x14ac:dyDescent="0.35">
      <c r="B273" s="167">
        <v>3000</v>
      </c>
      <c r="C273" s="181">
        <f t="shared" si="634"/>
        <v>2780</v>
      </c>
      <c r="D273" s="155">
        <f t="shared" si="635"/>
        <v>11145.767023396535</v>
      </c>
      <c r="E273" s="190"/>
      <c r="F273" s="167">
        <v>3000</v>
      </c>
      <c r="G273" s="181">
        <f t="shared" si="636"/>
        <v>4117</v>
      </c>
      <c r="H273" s="155">
        <f t="shared" si="630"/>
        <v>44494.646020894841</v>
      </c>
      <c r="I273" s="190"/>
      <c r="J273" s="167">
        <v>3000</v>
      </c>
      <c r="K273" s="181">
        <f t="shared" si="637"/>
        <v>4518</v>
      </c>
      <c r="L273" s="155">
        <f t="shared" si="631"/>
        <v>27318.46405200172</v>
      </c>
      <c r="M273" s="190"/>
      <c r="N273" s="167">
        <v>3000</v>
      </c>
      <c r="O273" s="181">
        <f t="shared" si="638"/>
        <v>5739</v>
      </c>
      <c r="P273" s="155">
        <f t="shared" si="632"/>
        <v>80199.836722408101</v>
      </c>
      <c r="Q273" s="190"/>
      <c r="R273" s="167">
        <v>3000</v>
      </c>
      <c r="S273" s="181">
        <f t="shared" si="639"/>
        <v>7820</v>
      </c>
      <c r="T273" s="155">
        <f t="shared" si="633"/>
        <v>81995.008787367085</v>
      </c>
    </row>
  </sheetData>
  <sheetProtection algorithmName="SHA-512" hashValue="9R4cibIgi9Mj0rD2yT5tZQPffPcHbmV+MUeUsLBos3LcGTeQsSbx4VugNxEpIQDXnKaLalRH346wwZMCOww3SQ==" saltValue="dcriL/qD9WD3Zq3OqDEqyg==" spinCount="100000" sheet="1" objects="1" scenarios="1"/>
  <conditionalFormatting sqref="K7">
    <cfRule type="expression" dxfId="85" priority="145">
      <formula>IF(C180&lt;250,1,0)</formula>
    </cfRule>
  </conditionalFormatting>
  <conditionalFormatting sqref="L7">
    <cfRule type="expression" dxfId="84" priority="282">
      <formula>IF(#REF!&lt;250,"Inaccurate value, too low water flow rate",0)</formula>
    </cfRule>
    <cfRule type="expression" priority="283">
      <formula>IF(#REF!&lt;250,"Inaccurate value, too low water flow rat",0)</formula>
    </cfRule>
    <cfRule type="expression" priority="284">
      <formula>IF(#REF!&lt;250,"Inaccurate value, too low water flow rate",0)</formula>
    </cfRule>
  </conditionalFormatting>
  <conditionalFormatting sqref="B198:D198 B155:D174 B176:D176 C175:D175">
    <cfRule type="expression" dxfId="83" priority="158">
      <formula>IF(B155&gt;5000,1,0)</formula>
    </cfRule>
  </conditionalFormatting>
  <conditionalFormatting sqref="G155:I176 G198:I198">
    <cfRule type="expression" dxfId="82" priority="155">
      <formula>IF(G155&gt;5000,1,0)</formula>
    </cfRule>
  </conditionalFormatting>
  <conditionalFormatting sqref="Q156:S176 Q198:S198 R155:S155">
    <cfRule type="expression" dxfId="81" priority="154">
      <formula>IF(Q155&gt;5000,1,0)</formula>
    </cfRule>
  </conditionalFormatting>
  <conditionalFormatting sqref="Y153">
    <cfRule type="expression" dxfId="80" priority="153">
      <formula>IF(Y153&gt;5000,1,0)</formula>
    </cfRule>
  </conditionalFormatting>
  <conditionalFormatting sqref="L155:N176 L198:N198">
    <cfRule type="expression" dxfId="79" priority="152">
      <formula>IF(L155&gt;5000,1,0)</formula>
    </cfRule>
  </conditionalFormatting>
  <conditionalFormatting sqref="V155:X198">
    <cfRule type="expression" dxfId="78" priority="150">
      <formula>IF(V155&gt;5000,1,0)</formula>
    </cfRule>
  </conditionalFormatting>
  <conditionalFormatting sqref="D205:D222">
    <cfRule type="cellIs" dxfId="77" priority="134" operator="greaterThanOrEqual">
      <formula>5000</formula>
    </cfRule>
  </conditionalFormatting>
  <conditionalFormatting sqref="H205:H222">
    <cfRule type="cellIs" dxfId="76" priority="131" operator="greaterThanOrEqual">
      <formula>5000</formula>
    </cfRule>
    <cfRule type="cellIs" priority="132" operator="greaterThanOrEqual">
      <formula>5000</formula>
    </cfRule>
  </conditionalFormatting>
  <conditionalFormatting sqref="L205:L222">
    <cfRule type="cellIs" dxfId="75" priority="128" operator="greaterThanOrEqual">
      <formula>5000</formula>
    </cfRule>
    <cfRule type="cellIs" priority="129" operator="greaterThanOrEqual">
      <formula>5000</formula>
    </cfRule>
  </conditionalFormatting>
  <conditionalFormatting sqref="P205:P222">
    <cfRule type="cellIs" dxfId="74" priority="126" operator="greaterThanOrEqual">
      <formula>5000</formula>
    </cfRule>
  </conditionalFormatting>
  <conditionalFormatting sqref="T205:T222">
    <cfRule type="cellIs" dxfId="73" priority="124" operator="greaterThanOrEqual">
      <formula>5000</formula>
    </cfRule>
  </conditionalFormatting>
  <conditionalFormatting sqref="T180:T197">
    <cfRule type="cellIs" dxfId="72" priority="112" operator="greaterThanOrEqual">
      <formula>5000</formula>
    </cfRule>
  </conditionalFormatting>
  <conditionalFormatting sqref="K8">
    <cfRule type="expression" dxfId="71" priority="285" stopIfTrue="1">
      <formula>IF(S172&gt;5000,1,0)</formula>
    </cfRule>
  </conditionalFormatting>
  <conditionalFormatting sqref="S208:S210">
    <cfRule type="cellIs" dxfId="70" priority="25" operator="lessThan">
      <formula>200</formula>
    </cfRule>
  </conditionalFormatting>
  <conditionalFormatting sqref="C264:C265">
    <cfRule type="cellIs" dxfId="69" priority="24" operator="lessThan">
      <formula>200</formula>
    </cfRule>
  </conditionalFormatting>
  <conditionalFormatting sqref="G256:G265">
    <cfRule type="cellIs" dxfId="68" priority="23" operator="lessThan">
      <formula>200</formula>
    </cfRule>
  </conditionalFormatting>
  <conditionalFormatting sqref="K256:K263">
    <cfRule type="cellIs" dxfId="67" priority="22" operator="lessThan">
      <formula>200</formula>
    </cfRule>
  </conditionalFormatting>
  <conditionalFormatting sqref="O256:O263">
    <cfRule type="cellIs" dxfId="66" priority="21" operator="lessThan">
      <formula>200</formula>
    </cfRule>
  </conditionalFormatting>
  <conditionalFormatting sqref="S256:S261">
    <cfRule type="cellIs" dxfId="65" priority="20" operator="lessThan">
      <formula>200</formula>
    </cfRule>
  </conditionalFormatting>
  <conditionalFormatting sqref="C213:C214">
    <cfRule type="cellIs" dxfId="64" priority="19" operator="lessThan">
      <formula>200</formula>
    </cfRule>
  </conditionalFormatting>
  <conditionalFormatting sqref="D266:D273">
    <cfRule type="cellIs" dxfId="63" priority="18" operator="greaterThan">
      <formula>5000</formula>
    </cfRule>
  </conditionalFormatting>
  <conditionalFormatting sqref="H266:H273">
    <cfRule type="cellIs" dxfId="62" priority="17" operator="greaterThan">
      <formula>5000</formula>
    </cfRule>
  </conditionalFormatting>
  <conditionalFormatting sqref="L264:L273">
    <cfRule type="cellIs" dxfId="61" priority="12" operator="greaterThan">
      <formula>5000</formula>
    </cfRule>
  </conditionalFormatting>
  <conditionalFormatting sqref="P262:P273">
    <cfRule type="cellIs" dxfId="60" priority="11" operator="greaterThan">
      <formula>5000</formula>
    </cfRule>
  </conditionalFormatting>
  <conditionalFormatting sqref="T263:T273">
    <cfRule type="cellIs" dxfId="59" priority="10" operator="greaterThan">
      <formula>5000</formula>
    </cfRule>
  </conditionalFormatting>
  <conditionalFormatting sqref="C256:C263">
    <cfRule type="expression" dxfId="58" priority="9">
      <formula>IF($B$109:$B$118&lt;250,1,0)</formula>
    </cfRule>
  </conditionalFormatting>
  <conditionalFormatting sqref="G205:G212">
    <cfRule type="expression" dxfId="57" priority="8">
      <formula>IF($C$180:$C$189&lt;250,1,0)</formula>
    </cfRule>
  </conditionalFormatting>
  <conditionalFormatting sqref="C205:C212">
    <cfRule type="expression" dxfId="56" priority="7">
      <formula>IF($C$180:$C$189&lt;250,1,0)</formula>
    </cfRule>
  </conditionalFormatting>
  <conditionalFormatting sqref="K205:K214">
    <cfRule type="expression" dxfId="55" priority="6">
      <formula>IF($K$180:$K$189&lt;250,1,0)</formula>
    </cfRule>
  </conditionalFormatting>
  <conditionalFormatting sqref="O205:O210">
    <cfRule type="expression" dxfId="54" priority="5">
      <formula>IF($O$180:$O$185&lt;250,1,0)</formula>
    </cfRule>
  </conditionalFormatting>
  <conditionalFormatting sqref="S205:S207">
    <cfRule type="expression" dxfId="53" priority="4">
      <formula>IF($S$180:$S$182&lt;250,1,0)</formula>
    </cfRule>
  </conditionalFormatting>
  <conditionalFormatting sqref="Q155">
    <cfRule type="expression" dxfId="52" priority="3">
      <formula>IF(Q155&gt;5000,1,0)</formula>
    </cfRule>
  </conditionalFormatting>
  <conditionalFormatting sqref="H264:H265">
    <cfRule type="expression" dxfId="51" priority="2">
      <formula>IF($H$264:$H$265&gt;5000,1,0)</formula>
    </cfRule>
  </conditionalFormatting>
  <conditionalFormatting sqref="T262">
    <cfRule type="expression" dxfId="50" priority="1">
      <formula>IF($T$262&gt;5000,1,0)</formula>
    </cfRule>
  </conditionalFormatting>
  <pageMargins left="0.7" right="0.7" top="0.75" bottom="0.75" header="0.3" footer="0.3"/>
  <pageSetup paperSize="9" scale="5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3EA428-89C8-4302-868A-FADFD227A94E}">
  <sheetPr>
    <pageSetUpPr fitToPage="1"/>
  </sheetPr>
  <dimension ref="A1:AB131"/>
  <sheetViews>
    <sheetView workbookViewId="0">
      <selection activeCell="D1" sqref="D1"/>
    </sheetView>
  </sheetViews>
  <sheetFormatPr defaultRowHeight="15" x14ac:dyDescent="0.25"/>
  <cols>
    <col min="1" max="11" width="10.7109375" customWidth="1"/>
    <col min="12" max="12" width="12" customWidth="1"/>
    <col min="13" max="13" width="10.7109375" customWidth="1"/>
    <col min="14" max="14" width="12.42578125" bestFit="1" customWidth="1"/>
    <col min="15" max="16" width="10.7109375" customWidth="1"/>
  </cols>
  <sheetData>
    <row r="1" spans="1:28" ht="21" x14ac:dyDescent="0.35">
      <c r="A1" s="58" t="s">
        <v>132</v>
      </c>
      <c r="N1" s="2" t="s">
        <v>163</v>
      </c>
      <c r="P1" s="6"/>
    </row>
    <row r="2" spans="1:28" ht="18.75" x14ac:dyDescent="0.3">
      <c r="A2" s="8" t="s">
        <v>26</v>
      </c>
    </row>
    <row r="3" spans="1:28" ht="18.75" x14ac:dyDescent="0.3">
      <c r="A3" s="8" t="s">
        <v>57</v>
      </c>
    </row>
    <row r="4" spans="1:28" ht="21.75" x14ac:dyDescent="0.35">
      <c r="A4" s="195" t="s">
        <v>136</v>
      </c>
      <c r="F4" s="5" t="s">
        <v>4</v>
      </c>
      <c r="G4" s="59">
        <v>75</v>
      </c>
      <c r="H4" s="8" t="s">
        <v>42</v>
      </c>
      <c r="I4" s="60"/>
      <c r="J4" s="5" t="s">
        <v>43</v>
      </c>
      <c r="K4" s="259">
        <v>2</v>
      </c>
      <c r="L4" s="112" t="s">
        <v>100</v>
      </c>
    </row>
    <row r="5" spans="1:28" ht="21.75" x14ac:dyDescent="0.35">
      <c r="F5" s="5" t="s">
        <v>98</v>
      </c>
      <c r="G5" s="59">
        <v>65</v>
      </c>
      <c r="H5" s="8" t="s">
        <v>42</v>
      </c>
      <c r="J5" s="8" t="s">
        <v>160</v>
      </c>
    </row>
    <row r="6" spans="1:28" ht="21.75" x14ac:dyDescent="0.35">
      <c r="F6" s="5" t="s">
        <v>97</v>
      </c>
      <c r="G6" s="59">
        <v>20</v>
      </c>
      <c r="H6" s="8" t="s">
        <v>42</v>
      </c>
    </row>
    <row r="7" spans="1:28" ht="21" x14ac:dyDescent="0.35">
      <c r="K7" s="71"/>
      <c r="L7" s="64" t="str">
        <f>IF(C100&lt;250,"  Low water flow rate, inaccurate value","")</f>
        <v/>
      </c>
    </row>
    <row r="8" spans="1:28" ht="21" x14ac:dyDescent="0.35">
      <c r="D8" s="6"/>
      <c r="E8" s="70"/>
      <c r="F8" s="6" t="str">
        <f>IF((G5-G6)/(G4-G6)&lt;0.7,"ΔTln =","ΔTar =")</f>
        <v>ΔTar =</v>
      </c>
      <c r="G8" s="55">
        <f>IF((G5-G6)/(G4-G6)&lt;0.7,(G4-G5)/LN((G4-G6)/(G5-G6)),(G4+G5)/2-G6)</f>
        <v>50</v>
      </c>
      <c r="H8" s="8" t="s">
        <v>0</v>
      </c>
      <c r="I8" s="6"/>
      <c r="J8" s="7"/>
      <c r="K8" s="71"/>
      <c r="L8" s="64" t="str">
        <f>IF(D92&gt;5000,"  High flow resistance","")</f>
        <v xml:space="preserve">  High flow resistance</v>
      </c>
    </row>
    <row r="9" spans="1:28" ht="18.75" hidden="1" x14ac:dyDescent="0.3">
      <c r="D9" s="6"/>
      <c r="E9" s="70"/>
      <c r="F9" s="6"/>
      <c r="G9" s="70"/>
      <c r="H9" s="8"/>
      <c r="I9" s="6"/>
      <c r="J9" s="7"/>
    </row>
    <row r="10" spans="1:28" ht="18.75" hidden="1" x14ac:dyDescent="0.3">
      <c r="A10" s="8" t="s">
        <v>104</v>
      </c>
      <c r="B10" s="8"/>
      <c r="C10" s="8"/>
      <c r="D10" s="6"/>
      <c r="E10" s="70"/>
      <c r="F10" s="6"/>
      <c r="G10" s="70"/>
      <c r="H10" s="8"/>
      <c r="I10" s="6"/>
      <c r="J10" s="7"/>
      <c r="K10" s="33"/>
      <c r="L10" s="64"/>
      <c r="M10" s="8"/>
      <c r="N10" s="8"/>
    </row>
    <row r="11" spans="1:28" ht="21" hidden="1" x14ac:dyDescent="0.35">
      <c r="A11" s="8" t="s">
        <v>133</v>
      </c>
      <c r="B11" s="8"/>
      <c r="C11" s="6"/>
      <c r="D11" s="70"/>
      <c r="E11" s="8"/>
      <c r="F11" s="8" t="s">
        <v>134</v>
      </c>
      <c r="G11" s="8"/>
      <c r="H11" s="6"/>
      <c r="I11" s="70"/>
      <c r="J11" s="8"/>
      <c r="K11" s="8" t="s">
        <v>135</v>
      </c>
      <c r="L11" s="8"/>
      <c r="M11" s="8"/>
      <c r="N11" s="8"/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Z11" s="4"/>
      <c r="AA11" s="4"/>
      <c r="AB11" s="4"/>
    </row>
    <row r="12" spans="1:28" ht="21" hidden="1" x14ac:dyDescent="0.35">
      <c r="A12" s="21" t="s">
        <v>58</v>
      </c>
      <c r="B12" s="225"/>
      <c r="C12" s="12" t="s">
        <v>85</v>
      </c>
      <c r="D12" s="12"/>
      <c r="E12" s="226"/>
      <c r="F12" s="21" t="s">
        <v>58</v>
      </c>
      <c r="G12" s="225"/>
      <c r="H12" s="12" t="s">
        <v>85</v>
      </c>
      <c r="I12" s="227"/>
      <c r="J12" s="8"/>
      <c r="K12" s="21" t="s">
        <v>58</v>
      </c>
      <c r="L12" s="225"/>
      <c r="M12" s="12" t="s">
        <v>85</v>
      </c>
      <c r="N12" s="227"/>
      <c r="O12" s="159"/>
      <c r="P12" s="71"/>
      <c r="Q12" s="216"/>
      <c r="R12" s="216"/>
      <c r="S12" s="216"/>
      <c r="T12" s="216"/>
      <c r="U12" s="71"/>
      <c r="V12" s="216"/>
      <c r="W12" s="216"/>
      <c r="X12" s="216"/>
      <c r="Z12" s="76"/>
      <c r="AA12" s="4"/>
      <c r="AB12" s="4"/>
    </row>
    <row r="13" spans="1:28" ht="21" hidden="1" x14ac:dyDescent="0.35">
      <c r="A13" s="228" t="s">
        <v>61</v>
      </c>
      <c r="B13" s="13">
        <v>1</v>
      </c>
      <c r="C13" s="14">
        <v>2</v>
      </c>
      <c r="D13" s="14">
        <v>3</v>
      </c>
      <c r="E13" s="20"/>
      <c r="F13" s="228" t="s">
        <v>61</v>
      </c>
      <c r="G13" s="13">
        <v>1</v>
      </c>
      <c r="H13" s="14">
        <v>2</v>
      </c>
      <c r="I13" s="15">
        <v>3</v>
      </c>
      <c r="J13" s="8"/>
      <c r="K13" s="228" t="s">
        <v>61</v>
      </c>
      <c r="L13" s="13">
        <v>1</v>
      </c>
      <c r="M13" s="14">
        <v>2</v>
      </c>
      <c r="N13" s="15">
        <v>3</v>
      </c>
      <c r="O13" s="159"/>
      <c r="P13" s="178"/>
      <c r="Q13" s="71"/>
      <c r="R13" s="71"/>
      <c r="S13" s="71"/>
      <c r="T13" s="216"/>
      <c r="U13" s="178"/>
      <c r="V13" s="71"/>
      <c r="W13" s="71"/>
      <c r="X13" s="71"/>
      <c r="Z13" s="116"/>
      <c r="AA13" s="76"/>
      <c r="AB13" s="76"/>
    </row>
    <row r="14" spans="1:28" ht="21" hidden="1" x14ac:dyDescent="0.35">
      <c r="A14" s="21">
        <v>850</v>
      </c>
      <c r="B14" s="186">
        <v>501</v>
      </c>
      <c r="C14" s="187">
        <v>890</v>
      </c>
      <c r="D14" s="188">
        <v>1113</v>
      </c>
      <c r="E14" s="20"/>
      <c r="F14" s="21">
        <v>850</v>
      </c>
      <c r="G14" s="186">
        <v>776</v>
      </c>
      <c r="H14" s="187">
        <v>1380</v>
      </c>
      <c r="I14" s="188">
        <v>1725</v>
      </c>
      <c r="J14" s="8"/>
      <c r="K14" s="21">
        <v>850</v>
      </c>
      <c r="L14" s="186">
        <v>942</v>
      </c>
      <c r="M14" s="187">
        <v>1675</v>
      </c>
      <c r="N14" s="188">
        <v>2094</v>
      </c>
      <c r="O14" s="159"/>
      <c r="P14" s="76" t="s">
        <v>99</v>
      </c>
      <c r="Q14" s="178"/>
      <c r="R14" s="178"/>
      <c r="S14" s="178"/>
      <c r="T14" s="216"/>
      <c r="U14" s="71"/>
      <c r="V14" s="178"/>
      <c r="W14" s="178"/>
      <c r="X14" s="178"/>
      <c r="AB14" s="76"/>
    </row>
    <row r="15" spans="1:28" ht="21" hidden="1" x14ac:dyDescent="0.35">
      <c r="A15" s="189">
        <v>1200</v>
      </c>
      <c r="B15" s="150">
        <v>1001</v>
      </c>
      <c r="C15" s="151">
        <v>1780</v>
      </c>
      <c r="D15" s="152">
        <v>2225</v>
      </c>
      <c r="E15" s="20"/>
      <c r="F15" s="189">
        <v>1200</v>
      </c>
      <c r="G15" s="150">
        <v>1553</v>
      </c>
      <c r="H15" s="151">
        <v>2760</v>
      </c>
      <c r="I15" s="152">
        <v>3450</v>
      </c>
      <c r="J15" s="8"/>
      <c r="K15" s="189">
        <v>1200</v>
      </c>
      <c r="L15" s="150">
        <v>1885</v>
      </c>
      <c r="M15" s="151">
        <v>3351</v>
      </c>
      <c r="N15" s="152">
        <v>4189</v>
      </c>
      <c r="O15" s="159"/>
      <c r="P15" s="76" t="s">
        <v>99</v>
      </c>
      <c r="Q15" s="178"/>
      <c r="R15" s="178"/>
      <c r="S15" s="178"/>
      <c r="T15" s="216"/>
      <c r="U15" s="71"/>
      <c r="V15" s="178"/>
      <c r="W15" s="178"/>
      <c r="X15" s="178"/>
      <c r="AB15" s="76"/>
    </row>
    <row r="16" spans="1:28" ht="21" hidden="1" x14ac:dyDescent="0.35">
      <c r="A16" s="22">
        <v>1600</v>
      </c>
      <c r="B16" s="153">
        <v>1487</v>
      </c>
      <c r="C16" s="154">
        <v>2644</v>
      </c>
      <c r="D16" s="155">
        <v>3305</v>
      </c>
      <c r="E16" s="20"/>
      <c r="F16" s="22">
        <v>1600</v>
      </c>
      <c r="G16" s="153">
        <v>2306</v>
      </c>
      <c r="H16" s="154">
        <v>4099</v>
      </c>
      <c r="I16" s="155">
        <v>5124</v>
      </c>
      <c r="J16" s="8"/>
      <c r="K16" s="22">
        <v>1600</v>
      </c>
      <c r="L16" s="153">
        <v>2800</v>
      </c>
      <c r="M16" s="154">
        <v>4978</v>
      </c>
      <c r="N16" s="155">
        <v>6222</v>
      </c>
      <c r="O16" s="159"/>
      <c r="P16" s="76" t="s">
        <v>99</v>
      </c>
      <c r="Q16" s="178"/>
      <c r="R16" s="178"/>
      <c r="S16" s="178"/>
      <c r="T16" s="216"/>
      <c r="U16" s="71"/>
      <c r="V16" s="178"/>
      <c r="W16" s="178"/>
      <c r="X16" s="178"/>
      <c r="AB16" s="76"/>
    </row>
    <row r="17" spans="1:28" ht="21" hidden="1" x14ac:dyDescent="0.35">
      <c r="A17" s="21">
        <v>2100</v>
      </c>
      <c r="B17" s="186">
        <v>2120</v>
      </c>
      <c r="C17" s="187">
        <v>3770</v>
      </c>
      <c r="D17" s="188">
        <v>4712</v>
      </c>
      <c r="E17" s="20"/>
      <c r="F17" s="21">
        <v>2100</v>
      </c>
      <c r="G17" s="186">
        <v>3288</v>
      </c>
      <c r="H17" s="187">
        <v>5845</v>
      </c>
      <c r="I17" s="188">
        <v>7306</v>
      </c>
      <c r="J17" s="8"/>
      <c r="K17" s="21">
        <v>2100</v>
      </c>
      <c r="L17" s="186">
        <v>3992</v>
      </c>
      <c r="M17" s="187">
        <v>7096</v>
      </c>
      <c r="N17" s="188">
        <v>8870</v>
      </c>
      <c r="O17" s="159"/>
      <c r="P17" s="76" t="s">
        <v>99</v>
      </c>
      <c r="Q17" s="178"/>
      <c r="R17" s="178"/>
      <c r="S17" s="178"/>
      <c r="T17" s="216"/>
      <c r="U17" s="71"/>
      <c r="V17" s="178"/>
      <c r="W17" s="178"/>
      <c r="X17" s="178"/>
      <c r="AB17" s="76"/>
    </row>
    <row r="18" spans="1:28" ht="21" hidden="1" x14ac:dyDescent="0.35">
      <c r="A18" s="189">
        <v>2400</v>
      </c>
      <c r="B18" s="150">
        <v>2592</v>
      </c>
      <c r="C18" s="151">
        <v>4607</v>
      </c>
      <c r="D18" s="152">
        <v>5759</v>
      </c>
      <c r="E18" s="20"/>
      <c r="F18" s="189">
        <v>2400</v>
      </c>
      <c r="G18" s="150">
        <v>4018</v>
      </c>
      <c r="H18" s="151">
        <v>7143</v>
      </c>
      <c r="I18" s="152">
        <v>8929</v>
      </c>
      <c r="J18" s="8"/>
      <c r="K18" s="189">
        <v>2400</v>
      </c>
      <c r="L18" s="150">
        <v>4879</v>
      </c>
      <c r="M18" s="151">
        <v>8674</v>
      </c>
      <c r="N18" s="152">
        <v>10842</v>
      </c>
      <c r="O18" s="159"/>
      <c r="P18" s="76" t="s">
        <v>99</v>
      </c>
      <c r="Q18" s="178"/>
      <c r="R18" s="178"/>
      <c r="S18" s="178"/>
      <c r="T18" s="216"/>
      <c r="U18" s="71"/>
      <c r="V18" s="178"/>
      <c r="W18" s="178"/>
      <c r="X18" s="178"/>
      <c r="AB18" s="76"/>
    </row>
    <row r="19" spans="1:28" ht="21" hidden="1" x14ac:dyDescent="0.35">
      <c r="A19" s="189">
        <v>2700</v>
      </c>
      <c r="B19" s="150">
        <v>3107</v>
      </c>
      <c r="C19" s="151">
        <v>5524</v>
      </c>
      <c r="D19" s="152">
        <v>6905</v>
      </c>
      <c r="E19" s="189"/>
      <c r="F19" s="189">
        <v>2700</v>
      </c>
      <c r="G19" s="150">
        <v>4817</v>
      </c>
      <c r="H19" s="151">
        <v>8564</v>
      </c>
      <c r="I19" s="152">
        <v>10705</v>
      </c>
      <c r="J19" s="17"/>
      <c r="K19" s="189">
        <v>2700</v>
      </c>
      <c r="L19" s="150">
        <v>5849</v>
      </c>
      <c r="M19" s="151">
        <v>10398</v>
      </c>
      <c r="N19" s="152">
        <v>12998</v>
      </c>
      <c r="O19" s="165"/>
      <c r="P19" s="76" t="s">
        <v>99</v>
      </c>
      <c r="Q19" s="178"/>
      <c r="R19" s="178"/>
      <c r="S19" s="178"/>
      <c r="T19" s="216"/>
      <c r="U19" s="71"/>
      <c r="V19" s="178"/>
      <c r="W19" s="178"/>
      <c r="X19" s="178"/>
      <c r="AB19" s="76"/>
    </row>
    <row r="20" spans="1:28" ht="21" hidden="1" x14ac:dyDescent="0.35">
      <c r="A20" s="215"/>
      <c r="B20" s="174"/>
      <c r="C20" s="174"/>
      <c r="D20" s="174"/>
      <c r="E20" s="71"/>
      <c r="F20" s="215"/>
      <c r="G20" s="174"/>
      <c r="H20" s="174"/>
      <c r="I20" s="174"/>
      <c r="J20" s="216"/>
      <c r="K20" s="215"/>
      <c r="L20" s="174"/>
      <c r="M20" s="174"/>
      <c r="N20" s="174"/>
      <c r="O20" s="216"/>
      <c r="P20" s="71"/>
      <c r="Q20" s="178"/>
      <c r="R20" s="178"/>
      <c r="S20" s="178"/>
      <c r="T20" s="216"/>
      <c r="U20" s="71"/>
      <c r="V20" s="178"/>
      <c r="W20" s="178"/>
      <c r="X20" s="178"/>
      <c r="AA20" s="76"/>
      <c r="AB20" s="76"/>
    </row>
    <row r="21" spans="1:28" hidden="1" x14ac:dyDescent="0.25">
      <c r="C21" s="76"/>
      <c r="D21" s="76"/>
      <c r="E21" s="76"/>
      <c r="F21" s="76"/>
      <c r="G21" s="76"/>
      <c r="H21" s="92"/>
      <c r="I21" s="191"/>
      <c r="J21" s="191"/>
      <c r="K21" s="98"/>
      <c r="L21" s="92"/>
      <c r="M21" s="93"/>
      <c r="N21" s="93"/>
      <c r="O21" s="93"/>
      <c r="P21" s="94"/>
      <c r="Q21" s="76"/>
      <c r="R21" s="76"/>
      <c r="S21" s="76"/>
      <c r="T21" s="76"/>
      <c r="W21" s="76"/>
      <c r="X21" s="76"/>
      <c r="Y21" s="76"/>
      <c r="Z21" s="76"/>
      <c r="AA21" s="76"/>
    </row>
    <row r="22" spans="1:28" ht="18.75" hidden="1" x14ac:dyDescent="0.3">
      <c r="A22" s="113" t="s">
        <v>80</v>
      </c>
      <c r="B22" s="76"/>
      <c r="C22" s="76"/>
      <c r="D22" s="76"/>
      <c r="E22" s="76"/>
      <c r="F22" s="92"/>
      <c r="G22" s="217"/>
      <c r="H22" s="217"/>
      <c r="I22" s="98"/>
      <c r="J22" s="92"/>
      <c r="K22" s="93"/>
      <c r="L22" s="93"/>
      <c r="M22" s="93"/>
      <c r="N22" s="94"/>
      <c r="O22" s="76"/>
      <c r="P22" s="76"/>
      <c r="Q22" s="76"/>
      <c r="R22" s="76"/>
      <c r="S22" s="76"/>
      <c r="T22" s="76"/>
      <c r="W22" s="76"/>
      <c r="X22" s="76"/>
      <c r="Y22" s="76"/>
      <c r="Z22" s="76"/>
      <c r="AA22" s="76"/>
    </row>
    <row r="23" spans="1:28" ht="21" hidden="1" x14ac:dyDescent="0.35">
      <c r="A23" s="8" t="s">
        <v>133</v>
      </c>
      <c r="B23" s="8"/>
      <c r="C23" s="6"/>
      <c r="D23" s="70"/>
      <c r="E23" s="8"/>
      <c r="F23" s="8" t="s">
        <v>134</v>
      </c>
      <c r="G23" s="8"/>
      <c r="H23" s="6"/>
      <c r="I23" s="70"/>
      <c r="J23" s="8"/>
      <c r="K23" s="8" t="s">
        <v>135</v>
      </c>
      <c r="L23" s="8"/>
      <c r="M23" s="8"/>
      <c r="N23" s="8"/>
      <c r="O23" s="159"/>
      <c r="P23" s="159"/>
      <c r="S23" s="76"/>
      <c r="T23" s="76"/>
      <c r="U23" s="76"/>
      <c r="V23" s="76"/>
      <c r="W23" s="76"/>
    </row>
    <row r="24" spans="1:28" ht="21" hidden="1" x14ac:dyDescent="0.35">
      <c r="A24" s="21" t="s">
        <v>58</v>
      </c>
      <c r="B24" s="225"/>
      <c r="C24" s="12" t="s">
        <v>85</v>
      </c>
      <c r="D24" s="12"/>
      <c r="E24" s="226"/>
      <c r="F24" s="21" t="s">
        <v>58</v>
      </c>
      <c r="G24" s="225"/>
      <c r="H24" s="12" t="s">
        <v>85</v>
      </c>
      <c r="I24" s="227"/>
      <c r="J24" s="8"/>
      <c r="K24" s="21" t="s">
        <v>58</v>
      </c>
      <c r="L24" s="225"/>
      <c r="M24" s="12" t="s">
        <v>85</v>
      </c>
      <c r="N24" s="227"/>
      <c r="O24" s="159"/>
      <c r="P24" s="159"/>
      <c r="Q24" s="4"/>
      <c r="R24" s="4"/>
    </row>
    <row r="25" spans="1:28" ht="21" hidden="1" x14ac:dyDescent="0.35">
      <c r="A25" s="228" t="s">
        <v>61</v>
      </c>
      <c r="B25" s="13">
        <v>1</v>
      </c>
      <c r="C25" s="14">
        <v>2</v>
      </c>
      <c r="D25" s="14">
        <v>3</v>
      </c>
      <c r="E25" s="20"/>
      <c r="F25" s="229" t="s">
        <v>61</v>
      </c>
      <c r="G25" s="13">
        <v>1</v>
      </c>
      <c r="H25" s="14">
        <v>2</v>
      </c>
      <c r="I25" s="15">
        <v>3</v>
      </c>
      <c r="J25" s="8"/>
      <c r="K25" s="228" t="s">
        <v>61</v>
      </c>
      <c r="L25" s="13">
        <v>1</v>
      </c>
      <c r="M25" s="14">
        <v>2</v>
      </c>
      <c r="N25" s="15">
        <v>3</v>
      </c>
      <c r="O25" s="159"/>
      <c r="P25" s="159"/>
      <c r="Q25" s="4"/>
      <c r="R25" s="4"/>
    </row>
    <row r="26" spans="1:28" ht="21" hidden="1" x14ac:dyDescent="0.35">
      <c r="A26" s="21">
        <v>850</v>
      </c>
      <c r="B26" s="186">
        <f>1000000*(B14/2*4/(3.142*(8.82/1000)^2*4186*(0.0038*70^2-0.0624*70+1000.7)*10)*(8.82/1000)/((-2.7093/1000000)*70^3+(579.84/1000000)*70^2-(45937/1000000)*70+1.7283))</f>
        <v>2004.1550413444374</v>
      </c>
      <c r="C26" s="187">
        <f t="shared" ref="C26:D26" si="0">1000000*(C14/2*4/(3.142*(8.82/1000)^2*4186*(0.0038*70^2-0.0624*70+1000.7)*10)*(8.82/1000)/((-2.7093/1000000)*70^3+(579.84/1000000)*70^2-(45937/1000000)*70+1.7283))</f>
        <v>3560.2754227476039</v>
      </c>
      <c r="D26" s="188">
        <f t="shared" si="0"/>
        <v>4452.344433166385</v>
      </c>
      <c r="E26" s="20"/>
      <c r="F26" s="21">
        <v>850</v>
      </c>
      <c r="G26" s="186">
        <f>1000000*(G14/3*4/(3.142*(8.82/1000)^2*4186*(0.0038*70^2-0.0624*70+1000.7)*10)*(8.82/1000)/((-2.7093/1000000)*70^3+(579.84/1000000)*70^2-(45937/1000000)*70+1.7283))</f>
        <v>2069.4934292525395</v>
      </c>
      <c r="H26" s="187">
        <f t="shared" ref="H26:I26" si="1">1000000*(H14/3*4/(3.142*(8.82/1000)^2*4186*(0.0038*70^2-0.0624*70+1000.7)*10)*(8.82/1000)/((-2.7093/1000000)*70^3+(579.84/1000000)*70^2-(45937/1000000)*70+1.7283))</f>
        <v>3680.2847066604436</v>
      </c>
      <c r="I26" s="188">
        <f t="shared" si="1"/>
        <v>4600.3558833255556</v>
      </c>
      <c r="J26" s="8"/>
      <c r="K26" s="21">
        <v>850</v>
      </c>
      <c r="L26" s="186">
        <f>1000000*(L14/3*4/(3.142*(8.82/1000)^2*4186*(0.0038*70^2-0.0624*70+1000.7)*10)*(8.82/1000)/((-2.7093/1000000)*70^3+(579.84/1000000)*70^2-(45937/1000000)*70+1.7283))</f>
        <v>2512.1943432421294</v>
      </c>
      <c r="M26" s="187">
        <f t="shared" ref="M26:N26" si="2">1000000*(M14/3*4/(3.142*(8.82/1000)^2*4186*(0.0038*70^2-0.0624*70+1000.7)*10)*(8.82/1000)/((-2.7093/1000000)*70^3+(579.84/1000000)*70^2-(45937/1000000)*70+1.7283))</f>
        <v>4467.0122345335103</v>
      </c>
      <c r="N26" s="188">
        <f t="shared" si="2"/>
        <v>5584.4320114108477</v>
      </c>
      <c r="O26" s="159"/>
      <c r="P26" s="159"/>
      <c r="Q26" s="76"/>
      <c r="R26" s="76"/>
    </row>
    <row r="27" spans="1:28" ht="21" hidden="1" x14ac:dyDescent="0.35">
      <c r="A27" s="189">
        <v>1200</v>
      </c>
      <c r="B27" s="150">
        <f t="shared" ref="B27:D27" si="3">1000000*(B15/2*4/(3.142*(8.82/1000)^2*4186*(0.0038*70^2-0.0624*70+1000.7)*10)*(8.82/1000)/((-2.7093/1000000)*70^3+(579.84/1000000)*70^2-(45937/1000000)*70+1.7283))</f>
        <v>4004.3097732251135</v>
      </c>
      <c r="C27" s="151">
        <f t="shared" si="3"/>
        <v>7120.5508454952078</v>
      </c>
      <c r="D27" s="152">
        <f t="shared" si="3"/>
        <v>8900.6885568690086</v>
      </c>
      <c r="E27" s="20"/>
      <c r="F27" s="189">
        <v>1200</v>
      </c>
      <c r="G27" s="150">
        <f t="shared" ref="G27:I27" si="4">1000000*(G15/3*4/(3.142*(8.82/1000)^2*4186*(0.0038*70^2-0.0624*70+1000.7)*10)*(8.82/1000)/((-2.7093/1000000)*70^3+(579.84/1000000)*70^2-(45937/1000000)*70+1.7283))</f>
        <v>4141.6537314809193</v>
      </c>
      <c r="H27" s="151">
        <f t="shared" si="4"/>
        <v>7360.5694133208872</v>
      </c>
      <c r="I27" s="152">
        <f t="shared" si="4"/>
        <v>9200.7117666511112</v>
      </c>
      <c r="J27" s="8"/>
      <c r="K27" s="189">
        <v>1200</v>
      </c>
      <c r="L27" s="150">
        <f t="shared" ref="L27:N27" si="5">1000000*(L15/3*4/(3.142*(8.82/1000)^2*4186*(0.0038*70^2-0.0624*70+1000.7)*10)*(8.82/1000)/((-2.7093/1000000)*70^3+(579.84/1000000)*70^2-(45937/1000000)*70+1.7283))</f>
        <v>5027.0555594601001</v>
      </c>
      <c r="M27" s="151">
        <f t="shared" si="5"/>
        <v>8936.6913420428609</v>
      </c>
      <c r="N27" s="152">
        <f t="shared" si="5"/>
        <v>11171.530895797536</v>
      </c>
      <c r="O27" s="159"/>
      <c r="P27" s="159"/>
      <c r="Q27" s="105"/>
      <c r="R27" s="105"/>
    </row>
    <row r="28" spans="1:28" ht="21" hidden="1" x14ac:dyDescent="0.35">
      <c r="A28" s="22">
        <v>1600</v>
      </c>
      <c r="B28" s="153">
        <f t="shared" ref="B28:D28" si="6">1000000*(B16/2*4/(3.142*(8.82/1000)^2*4186*(0.0038*70^2-0.0624*70+1000.7)*10)*(8.82/1000)/((-2.7093/1000000)*70^3+(579.84/1000000)*70^2-(45937/1000000)*70+1.7283))</f>
        <v>5948.4601726131305</v>
      </c>
      <c r="C28" s="154">
        <f t="shared" si="6"/>
        <v>10576.818222185015</v>
      </c>
      <c r="D28" s="155">
        <f t="shared" si="6"/>
        <v>13221.022777731268</v>
      </c>
      <c r="E28" s="20"/>
      <c r="F28" s="22">
        <v>1600</v>
      </c>
      <c r="G28" s="153">
        <f t="shared" ref="G28:I28" si="7">1000000*(G16/3*4/(3.142*(8.82/1000)^2*4186*(0.0038*70^2-0.0624*70+1000.7)*10)*(8.82/1000)/((-2.7093/1000000)*70^3+(579.84/1000000)*70^2-(45937/1000000)*70+1.7283))</f>
        <v>6149.8090822891181</v>
      </c>
      <c r="H28" s="154">
        <f t="shared" si="7"/>
        <v>10931.512327971854</v>
      </c>
      <c r="I28" s="155">
        <f t="shared" si="7"/>
        <v>13665.057128208779</v>
      </c>
      <c r="J28" s="8"/>
      <c r="K28" s="22">
        <v>1600</v>
      </c>
      <c r="L28" s="153">
        <f t="shared" ref="L28:N28" si="8">1000000*(L16/3*4/(3.142*(8.82/1000)^2*4186*(0.0038*70^2-0.0624*70+1000.7)*10)*(8.82/1000)/((-2.7093/1000000)*70^3+(579.84/1000000)*70^2-(45937/1000000)*70+1.7283))</f>
        <v>7467.244332354524</v>
      </c>
      <c r="M28" s="154">
        <f t="shared" si="8"/>
        <v>13275.693673736008</v>
      </c>
      <c r="N28" s="155">
        <f t="shared" si="8"/>
        <v>16593.283655682088</v>
      </c>
      <c r="O28" s="159"/>
      <c r="P28" s="159"/>
      <c r="Q28" s="105"/>
      <c r="R28" s="105"/>
    </row>
    <row r="29" spans="1:28" ht="21" hidden="1" x14ac:dyDescent="0.35">
      <c r="A29" s="21">
        <v>2100</v>
      </c>
      <c r="B29" s="186">
        <f t="shared" ref="B29:D29" si="9">1000000*(B17/2*4/(3.142*(8.82/1000)^2*4186*(0.0038*70^2-0.0624*70+1000.7)*10)*(8.82/1000)/((-2.7093/1000000)*70^3+(579.84/1000000)*70^2-(45937/1000000)*70+1.7283))</f>
        <v>8480.6560631740667</v>
      </c>
      <c r="C29" s="187">
        <f t="shared" si="9"/>
        <v>15081.166678380299</v>
      </c>
      <c r="D29" s="188">
        <f t="shared" si="9"/>
        <v>18849.458193243488</v>
      </c>
      <c r="E29" s="20"/>
      <c r="F29" s="21">
        <v>2100</v>
      </c>
      <c r="G29" s="186">
        <f t="shared" ref="G29:I29" si="10">1000000*(G17/3*4/(3.142*(8.82/1000)^2*4186*(0.0038*70^2-0.0624*70+1000.7)*10)*(8.82/1000)/((-2.7093/1000000)*70^3+(579.84/1000000)*70^2-(45937/1000000)*70+1.7283))</f>
        <v>8768.6783445648853</v>
      </c>
      <c r="H29" s="187">
        <f t="shared" si="10"/>
        <v>15587.87254379007</v>
      </c>
      <c r="I29" s="188">
        <f t="shared" si="10"/>
        <v>19484.173961493623</v>
      </c>
      <c r="J29" s="8"/>
      <c r="K29" s="21">
        <v>2100</v>
      </c>
      <c r="L29" s="186">
        <f t="shared" ref="L29:N29" si="11">1000000*(L17/3*4/(3.142*(8.82/1000)^2*4186*(0.0038*70^2-0.0624*70+1000.7)*10)*(8.82/1000)/((-2.7093/1000000)*70^3+(579.84/1000000)*70^2-(45937/1000000)*70+1.7283))</f>
        <v>10646.156919556881</v>
      </c>
      <c r="M29" s="187">
        <f t="shared" si="11"/>
        <v>18924.130636567039</v>
      </c>
      <c r="N29" s="188">
        <f t="shared" si="11"/>
        <v>23655.163295708797</v>
      </c>
      <c r="O29" s="159"/>
      <c r="P29" s="159"/>
      <c r="Q29" s="105"/>
      <c r="R29" s="105"/>
    </row>
    <row r="30" spans="1:28" ht="21" hidden="1" x14ac:dyDescent="0.35">
      <c r="A30" s="189">
        <v>2400</v>
      </c>
      <c r="B30" s="150">
        <f t="shared" ref="B30:D30" si="12">1000000*(B18/2*4/(3.142*(8.82/1000)^2*4186*(0.0038*70^2-0.0624*70+1000.7)*10)*(8.82/1000)/((-2.7093/1000000)*70^3+(579.84/1000000)*70^2-(45937/1000000)*70+1.7283))</f>
        <v>10368.802130069424</v>
      </c>
      <c r="C30" s="151">
        <f t="shared" si="12"/>
        <v>18429.425699548552</v>
      </c>
      <c r="D30" s="152">
        <f t="shared" si="12"/>
        <v>23037.782201801627</v>
      </c>
      <c r="E30" s="20"/>
      <c r="F30" s="189">
        <v>2400</v>
      </c>
      <c r="G30" s="150">
        <f t="shared" ref="G30:I30" si="13">1000000*(G18/3*4/(3.142*(8.82/1000)^2*4186*(0.0038*70^2-0.0624*70+1000.7)*10)*(8.82/1000)/((-2.7093/1000000)*70^3+(579.84/1000000)*70^2-(45937/1000000)*70+1.7283))</f>
        <v>10715.495616928742</v>
      </c>
      <c r="H30" s="151">
        <f t="shared" si="13"/>
        <v>19049.473666431561</v>
      </c>
      <c r="I30" s="152">
        <f t="shared" si="13"/>
        <v>23812.508801283406</v>
      </c>
      <c r="J30" s="8"/>
      <c r="K30" s="189">
        <v>2400</v>
      </c>
      <c r="L30" s="150">
        <f t="shared" ref="L30:N30" si="14">1000000*(L18/3*4/(3.142*(8.82/1000)^2*4186*(0.0038*70^2-0.0624*70+1000.7)*10)*(8.82/1000)/((-2.7093/1000000)*70^3+(579.84/1000000)*70^2-(45937/1000000)*70+1.7283))</f>
        <v>13011.673249127758</v>
      </c>
      <c r="M30" s="151">
        <f t="shared" si="14"/>
        <v>23132.45619244398</v>
      </c>
      <c r="N30" s="152">
        <f t="shared" si="14"/>
        <v>28914.236804067055</v>
      </c>
      <c r="O30" s="159"/>
      <c r="P30" s="159"/>
      <c r="Q30" s="105"/>
      <c r="R30" s="105"/>
    </row>
    <row r="31" spans="1:28" ht="21" hidden="1" x14ac:dyDescent="0.35">
      <c r="A31" s="189">
        <v>2700</v>
      </c>
      <c r="B31" s="153">
        <f t="shared" ref="B31:D31" si="15">1000000*(B19/2*4/(3.142*(8.82/1000)^2*4186*(0.0038*70^2-0.0624*70+1000.7)*10)*(8.82/1000)/((-2.7093/1000000)*70^3+(579.84/1000000)*70^2-(45937/1000000)*70+1.7283))</f>
        <v>12428.961503906521</v>
      </c>
      <c r="C31" s="154">
        <f t="shared" si="15"/>
        <v>22097.709477817709</v>
      </c>
      <c r="D31" s="155">
        <f t="shared" si="15"/>
        <v>27622.136847272137</v>
      </c>
      <c r="E31" s="20"/>
      <c r="F31" s="189">
        <v>2700</v>
      </c>
      <c r="G31" s="153">
        <f t="shared" ref="G31:I31" si="16">1000000*(G19/3*4/(3.142*(8.82/1000)^2*4186*(0.0038*70^2-0.0624*70+1000.7)*10)*(8.82/1000)/((-2.7093/1000000)*70^3+(579.84/1000000)*70^2-(45937/1000000)*70+1.7283))</f>
        <v>12846.327124625621</v>
      </c>
      <c r="H31" s="154">
        <f t="shared" si="16"/>
        <v>22839.100165101478</v>
      </c>
      <c r="I31" s="155">
        <f t="shared" si="16"/>
        <v>28548.875206376855</v>
      </c>
      <c r="J31" s="8"/>
      <c r="K31" s="189">
        <v>2700</v>
      </c>
      <c r="L31" s="153">
        <f t="shared" ref="L31:N31" si="17">1000000*(L19/3*4/(3.142*(8.82/1000)^2*4186*(0.0038*70^2-0.0624*70+1000.7)*10)*(8.82/1000)/((-2.7093/1000000)*70^3+(579.84/1000000)*70^2-(45937/1000000)*70+1.7283))</f>
        <v>15598.540035693433</v>
      </c>
      <c r="M31" s="154">
        <f t="shared" si="17"/>
        <v>27730.145202793694</v>
      </c>
      <c r="N31" s="155">
        <f t="shared" si="17"/>
        <v>34664.014939980036</v>
      </c>
      <c r="O31" s="159"/>
      <c r="P31" s="216"/>
      <c r="Q31" s="105"/>
      <c r="R31" s="105"/>
      <c r="S31" s="4"/>
    </row>
    <row r="32" spans="1:28" ht="21" hidden="1" x14ac:dyDescent="0.35">
      <c r="A32" s="215"/>
      <c r="B32" s="174"/>
      <c r="C32" s="174"/>
      <c r="D32" s="174"/>
      <c r="E32" s="71"/>
      <c r="F32" s="215"/>
      <c r="G32" s="174"/>
      <c r="H32" s="174"/>
      <c r="I32" s="174"/>
      <c r="J32" s="216"/>
      <c r="K32" s="215"/>
      <c r="L32" s="174"/>
      <c r="M32" s="174"/>
      <c r="N32" s="174"/>
      <c r="O32" s="216"/>
      <c r="P32" s="71"/>
      <c r="Q32" s="178"/>
      <c r="R32" s="178"/>
      <c r="S32" s="178"/>
      <c r="T32" s="159"/>
      <c r="U32" s="105"/>
      <c r="V32" s="105"/>
    </row>
    <row r="33" spans="1:22" ht="18.75" hidden="1" x14ac:dyDescent="0.3">
      <c r="A33" s="76"/>
      <c r="B33" s="105"/>
      <c r="C33" s="105"/>
      <c r="D33" s="105"/>
      <c r="E33" s="105"/>
      <c r="F33" s="105"/>
      <c r="G33" s="8"/>
      <c r="H33" s="76"/>
      <c r="I33" s="105"/>
      <c r="J33" s="105"/>
      <c r="K33" s="105"/>
      <c r="L33" s="105"/>
      <c r="M33" s="105"/>
      <c r="N33" s="8"/>
      <c r="O33" s="76"/>
      <c r="P33" s="105"/>
      <c r="Q33" s="105"/>
      <c r="R33" s="105"/>
      <c r="S33" s="105"/>
      <c r="T33" s="105"/>
      <c r="U33" s="105"/>
      <c r="V33" s="105"/>
    </row>
    <row r="34" spans="1:22" ht="18.75" hidden="1" x14ac:dyDescent="0.3">
      <c r="A34" s="10" t="s">
        <v>78</v>
      </c>
      <c r="B34" s="62"/>
      <c r="C34" s="62"/>
      <c r="D34" s="62"/>
      <c r="E34" s="62"/>
      <c r="F34" s="62"/>
      <c r="G34" s="10"/>
      <c r="H34" s="10"/>
      <c r="I34" s="62"/>
      <c r="J34" s="62"/>
      <c r="K34" s="62"/>
      <c r="L34" s="62"/>
      <c r="M34" s="62"/>
      <c r="N34" s="10"/>
      <c r="O34" s="10"/>
      <c r="P34" s="62"/>
      <c r="Q34" s="62"/>
      <c r="R34" s="62"/>
      <c r="S34" s="62"/>
      <c r="T34" s="62"/>
      <c r="U34" s="105"/>
      <c r="V34" s="105"/>
    </row>
    <row r="35" spans="1:22" ht="21" hidden="1" x14ac:dyDescent="0.35">
      <c r="A35" s="8" t="s">
        <v>133</v>
      </c>
      <c r="B35" s="159"/>
      <c r="C35" s="160"/>
      <c r="D35" s="161"/>
      <c r="E35" s="159"/>
      <c r="F35" s="8" t="s">
        <v>134</v>
      </c>
      <c r="G35" s="159"/>
      <c r="H35" s="160"/>
      <c r="I35" s="161"/>
      <c r="J35" s="159"/>
      <c r="K35" s="8" t="s">
        <v>135</v>
      </c>
      <c r="L35" s="159"/>
      <c r="M35" s="159"/>
      <c r="N35" s="159"/>
      <c r="O35" s="159"/>
      <c r="P35" s="159"/>
    </row>
    <row r="36" spans="1:22" ht="21" hidden="1" x14ac:dyDescent="0.35">
      <c r="A36" s="162" t="s">
        <v>58</v>
      </c>
      <c r="B36" s="163"/>
      <c r="C36" s="164" t="s">
        <v>85</v>
      </c>
      <c r="D36" s="164"/>
      <c r="E36" s="165"/>
      <c r="F36" s="162" t="s">
        <v>58</v>
      </c>
      <c r="G36" s="163"/>
      <c r="H36" s="164" t="s">
        <v>85</v>
      </c>
      <c r="I36" s="166"/>
      <c r="J36" s="159"/>
      <c r="K36" s="162" t="s">
        <v>58</v>
      </c>
      <c r="L36" s="163"/>
      <c r="M36" s="164" t="s">
        <v>85</v>
      </c>
      <c r="N36" s="166"/>
      <c r="O36" s="159"/>
      <c r="P36" s="159"/>
    </row>
    <row r="37" spans="1:22" ht="21" hidden="1" x14ac:dyDescent="0.35">
      <c r="A37" s="167" t="s">
        <v>61</v>
      </c>
      <c r="B37" s="168">
        <v>1</v>
      </c>
      <c r="C37" s="169">
        <v>2</v>
      </c>
      <c r="D37" s="169">
        <v>3</v>
      </c>
      <c r="E37" s="170"/>
      <c r="F37" s="171" t="s">
        <v>61</v>
      </c>
      <c r="G37" s="168">
        <v>1</v>
      </c>
      <c r="H37" s="169">
        <v>2</v>
      </c>
      <c r="I37" s="172">
        <v>3</v>
      </c>
      <c r="J37" s="159"/>
      <c r="K37" s="167" t="s">
        <v>61</v>
      </c>
      <c r="L37" s="168">
        <v>1</v>
      </c>
      <c r="M37" s="169">
        <v>2</v>
      </c>
      <c r="N37" s="172">
        <v>3</v>
      </c>
      <c r="O37" s="159"/>
      <c r="P37" s="159"/>
      <c r="Q37" s="4"/>
      <c r="R37" s="4"/>
    </row>
    <row r="38" spans="1:22" ht="21" hidden="1" x14ac:dyDescent="0.35">
      <c r="A38" s="21">
        <v>850</v>
      </c>
      <c r="B38" s="173">
        <f>B14*($G$8/50)^1.1</f>
        <v>501</v>
      </c>
      <c r="C38" s="174">
        <f t="shared" ref="C38:D38" si="18">C14*($G$8/50)^1.1</f>
        <v>890</v>
      </c>
      <c r="D38" s="175">
        <f t="shared" si="18"/>
        <v>1113</v>
      </c>
      <c r="E38" s="170"/>
      <c r="F38" s="21">
        <v>850</v>
      </c>
      <c r="G38" s="173">
        <f>G14*($G$8/50)^1.1</f>
        <v>776</v>
      </c>
      <c r="H38" s="174">
        <f t="shared" ref="H38:I38" si="19">H14*($G$8/50)^1.1</f>
        <v>1380</v>
      </c>
      <c r="I38" s="175">
        <f t="shared" si="19"/>
        <v>1725</v>
      </c>
      <c r="J38" s="159"/>
      <c r="K38" s="21">
        <v>850</v>
      </c>
      <c r="L38" s="173">
        <f>L14*($G$8/50)^1.1</f>
        <v>942</v>
      </c>
      <c r="M38" s="174">
        <f t="shared" ref="M38:N38" si="20">M14*($G$8/50)^1.1</f>
        <v>1675</v>
      </c>
      <c r="N38" s="175">
        <f t="shared" si="20"/>
        <v>2094</v>
      </c>
      <c r="O38" s="159"/>
      <c r="P38" s="159"/>
      <c r="Q38" s="76"/>
      <c r="R38" s="76"/>
    </row>
    <row r="39" spans="1:22" ht="21" hidden="1" x14ac:dyDescent="0.35">
      <c r="A39" s="189">
        <v>1200</v>
      </c>
      <c r="B39" s="177">
        <f t="shared" ref="B39:D39" si="21">B15*($G$8/50)^1.1</f>
        <v>1001</v>
      </c>
      <c r="C39" s="178">
        <f t="shared" si="21"/>
        <v>1780</v>
      </c>
      <c r="D39" s="179">
        <f t="shared" si="21"/>
        <v>2225</v>
      </c>
      <c r="E39" s="170"/>
      <c r="F39" s="189">
        <v>1200</v>
      </c>
      <c r="G39" s="177">
        <f t="shared" ref="G39:I39" si="22">G15*($G$8/50)^1.1</f>
        <v>1553</v>
      </c>
      <c r="H39" s="178">
        <f t="shared" si="22"/>
        <v>2760</v>
      </c>
      <c r="I39" s="179">
        <f t="shared" si="22"/>
        <v>3450</v>
      </c>
      <c r="J39" s="159"/>
      <c r="K39" s="189">
        <v>1200</v>
      </c>
      <c r="L39" s="177">
        <f t="shared" ref="L39:N39" si="23">L15*($G$8/50)^1.1</f>
        <v>1885</v>
      </c>
      <c r="M39" s="178">
        <f t="shared" si="23"/>
        <v>3351</v>
      </c>
      <c r="N39" s="179">
        <f t="shared" si="23"/>
        <v>4189</v>
      </c>
      <c r="O39" s="159"/>
      <c r="P39" s="159"/>
      <c r="Q39" s="105"/>
      <c r="R39" s="105"/>
    </row>
    <row r="40" spans="1:22" ht="21" hidden="1" x14ac:dyDescent="0.35">
      <c r="A40" s="22">
        <v>1600</v>
      </c>
      <c r="B40" s="181">
        <f t="shared" ref="B40:D40" si="24">B16*($G$8/50)^1.1</f>
        <v>1487</v>
      </c>
      <c r="C40" s="182">
        <f t="shared" si="24"/>
        <v>2644</v>
      </c>
      <c r="D40" s="183">
        <f t="shared" si="24"/>
        <v>3305</v>
      </c>
      <c r="E40" s="170"/>
      <c r="F40" s="22">
        <v>1600</v>
      </c>
      <c r="G40" s="181">
        <f t="shared" ref="G40:I40" si="25">G16*($G$8/50)^1.1</f>
        <v>2306</v>
      </c>
      <c r="H40" s="182">
        <f t="shared" si="25"/>
        <v>4099</v>
      </c>
      <c r="I40" s="183">
        <f t="shared" si="25"/>
        <v>5124</v>
      </c>
      <c r="J40" s="159"/>
      <c r="K40" s="22">
        <v>1600</v>
      </c>
      <c r="L40" s="181">
        <f t="shared" ref="L40:N40" si="26">L16*($G$8/50)^1.1</f>
        <v>2800</v>
      </c>
      <c r="M40" s="182">
        <f t="shared" si="26"/>
        <v>4978</v>
      </c>
      <c r="N40" s="183">
        <f t="shared" si="26"/>
        <v>6222</v>
      </c>
      <c r="O40" s="159"/>
      <c r="P40" s="159"/>
      <c r="Q40" s="105"/>
      <c r="R40" s="105"/>
    </row>
    <row r="41" spans="1:22" ht="21" hidden="1" x14ac:dyDescent="0.35">
      <c r="A41" s="21">
        <v>2100</v>
      </c>
      <c r="B41" s="173">
        <f t="shared" ref="B41:D41" si="27">B17*($G$8/50)^1.1</f>
        <v>2120</v>
      </c>
      <c r="C41" s="174">
        <f t="shared" si="27"/>
        <v>3770</v>
      </c>
      <c r="D41" s="175">
        <f t="shared" si="27"/>
        <v>4712</v>
      </c>
      <c r="E41" s="170"/>
      <c r="F41" s="21">
        <v>2100</v>
      </c>
      <c r="G41" s="173">
        <f t="shared" ref="G41:I41" si="28">G17*($G$8/50)^1.1</f>
        <v>3288</v>
      </c>
      <c r="H41" s="174">
        <f t="shared" si="28"/>
        <v>5845</v>
      </c>
      <c r="I41" s="175">
        <f t="shared" si="28"/>
        <v>7306</v>
      </c>
      <c r="J41" s="159"/>
      <c r="K41" s="21">
        <v>2100</v>
      </c>
      <c r="L41" s="173">
        <f t="shared" ref="L41:N41" si="29">L17*($G$8/50)^1.1</f>
        <v>3992</v>
      </c>
      <c r="M41" s="174">
        <f t="shared" si="29"/>
        <v>7096</v>
      </c>
      <c r="N41" s="175">
        <f t="shared" si="29"/>
        <v>8870</v>
      </c>
      <c r="O41" s="159"/>
      <c r="P41" s="159"/>
      <c r="Q41" s="105"/>
      <c r="R41" s="105"/>
    </row>
    <row r="42" spans="1:22" ht="21" hidden="1" x14ac:dyDescent="0.35">
      <c r="A42" s="189">
        <v>2400</v>
      </c>
      <c r="B42" s="177">
        <f t="shared" ref="B42:D42" si="30">B18*($G$8/50)^1.1</f>
        <v>2592</v>
      </c>
      <c r="C42" s="178">
        <f t="shared" si="30"/>
        <v>4607</v>
      </c>
      <c r="D42" s="179">
        <f t="shared" si="30"/>
        <v>5759</v>
      </c>
      <c r="E42" s="170"/>
      <c r="F42" s="189">
        <v>2400</v>
      </c>
      <c r="G42" s="177">
        <f t="shared" ref="G42:I42" si="31">G18*($G$8/50)^1.1</f>
        <v>4018</v>
      </c>
      <c r="H42" s="178">
        <f t="shared" si="31"/>
        <v>7143</v>
      </c>
      <c r="I42" s="179">
        <f t="shared" si="31"/>
        <v>8929</v>
      </c>
      <c r="J42" s="159"/>
      <c r="K42" s="189">
        <v>2400</v>
      </c>
      <c r="L42" s="177">
        <f t="shared" ref="L42:N42" si="32">L18*($G$8/50)^1.1</f>
        <v>4879</v>
      </c>
      <c r="M42" s="178">
        <f t="shared" si="32"/>
        <v>8674</v>
      </c>
      <c r="N42" s="179">
        <f t="shared" si="32"/>
        <v>10842</v>
      </c>
      <c r="O42" s="159"/>
      <c r="P42" s="159"/>
      <c r="Q42" s="105"/>
      <c r="R42" s="105"/>
    </row>
    <row r="43" spans="1:22" ht="21" hidden="1" x14ac:dyDescent="0.35">
      <c r="A43" s="22">
        <v>2700</v>
      </c>
      <c r="B43" s="181">
        <f t="shared" ref="B43:D43" si="33">B19*($G$8/50)^1.1</f>
        <v>3107</v>
      </c>
      <c r="C43" s="182">
        <f t="shared" si="33"/>
        <v>5524</v>
      </c>
      <c r="D43" s="183">
        <f t="shared" si="33"/>
        <v>6905</v>
      </c>
      <c r="E43" s="170"/>
      <c r="F43" s="22">
        <v>2700</v>
      </c>
      <c r="G43" s="181">
        <f t="shared" ref="G43:I43" si="34">G19*($G$8/50)^1.1</f>
        <v>4817</v>
      </c>
      <c r="H43" s="182">
        <f t="shared" si="34"/>
        <v>8564</v>
      </c>
      <c r="I43" s="183">
        <f t="shared" si="34"/>
        <v>10705</v>
      </c>
      <c r="J43" s="159"/>
      <c r="K43" s="22">
        <v>2700</v>
      </c>
      <c r="L43" s="181">
        <f t="shared" ref="L43:N43" si="35">L19*($G$8/50)^1.1</f>
        <v>5849</v>
      </c>
      <c r="M43" s="182">
        <f t="shared" si="35"/>
        <v>10398</v>
      </c>
      <c r="N43" s="183">
        <f t="shared" si="35"/>
        <v>12998</v>
      </c>
      <c r="O43" s="159"/>
      <c r="P43" s="159"/>
      <c r="Q43" s="105"/>
      <c r="R43" s="105"/>
    </row>
    <row r="44" spans="1:22" ht="21" hidden="1" x14ac:dyDescent="0.35">
      <c r="A44" s="159"/>
      <c r="B44" s="159"/>
      <c r="C44" s="105"/>
      <c r="D44" s="105"/>
    </row>
    <row r="45" spans="1:22" ht="21" hidden="1" x14ac:dyDescent="0.35">
      <c r="A45" s="159"/>
      <c r="B45" s="159"/>
      <c r="C45" s="105"/>
      <c r="D45" s="105"/>
    </row>
    <row r="46" spans="1:22" ht="18.75" hidden="1" x14ac:dyDescent="0.3">
      <c r="A46" s="76"/>
      <c r="B46" s="105"/>
      <c r="C46" s="105"/>
      <c r="D46" s="105"/>
      <c r="E46" s="105"/>
      <c r="F46" s="105"/>
      <c r="G46" s="8"/>
      <c r="H46" s="76"/>
      <c r="I46" s="105"/>
      <c r="J46" s="105"/>
      <c r="K46" s="105"/>
      <c r="L46" s="105"/>
      <c r="M46" s="105"/>
      <c r="N46" s="8"/>
      <c r="O46" s="76"/>
      <c r="P46" s="105"/>
      <c r="Q46" s="105"/>
      <c r="R46" s="105"/>
      <c r="S46" s="105"/>
      <c r="T46" s="105"/>
      <c r="U46" s="105"/>
      <c r="V46" s="105"/>
    </row>
    <row r="47" spans="1:22" ht="18.75" hidden="1" x14ac:dyDescent="0.3">
      <c r="A47" s="113" t="s">
        <v>81</v>
      </c>
      <c r="B47" s="105"/>
      <c r="C47" s="105"/>
      <c r="D47" s="105"/>
      <c r="E47" s="105"/>
      <c r="F47" s="105"/>
      <c r="G47" s="8"/>
      <c r="H47" s="76"/>
      <c r="I47" s="105"/>
      <c r="J47" s="105"/>
      <c r="K47" s="105"/>
      <c r="L47" s="105"/>
      <c r="M47" s="105"/>
      <c r="N47" s="8"/>
      <c r="O47" s="76"/>
      <c r="P47" s="105"/>
      <c r="Q47" s="105"/>
      <c r="R47" s="105"/>
      <c r="S47" s="105"/>
      <c r="T47" s="105"/>
      <c r="U47" s="105"/>
      <c r="V47" s="105"/>
    </row>
    <row r="48" spans="1:22" ht="21" hidden="1" x14ac:dyDescent="0.35">
      <c r="A48" s="8" t="s">
        <v>133</v>
      </c>
      <c r="B48" s="159"/>
      <c r="C48" s="160"/>
      <c r="D48" s="161"/>
      <c r="E48" s="159"/>
      <c r="F48" s="8" t="s">
        <v>134</v>
      </c>
      <c r="G48" s="159"/>
      <c r="H48" s="160"/>
      <c r="I48" s="161"/>
      <c r="J48" s="159"/>
      <c r="K48" s="8" t="s">
        <v>135</v>
      </c>
      <c r="L48" s="159"/>
      <c r="M48" s="159"/>
      <c r="N48" s="159"/>
      <c r="O48" s="159"/>
      <c r="P48" s="159"/>
      <c r="Q48" s="105"/>
      <c r="R48" s="105"/>
    </row>
    <row r="49" spans="1:22" ht="21" hidden="1" x14ac:dyDescent="0.35">
      <c r="A49" s="162" t="s">
        <v>58</v>
      </c>
      <c r="B49" s="163"/>
      <c r="C49" s="164" t="s">
        <v>85</v>
      </c>
      <c r="D49" s="164"/>
      <c r="E49" s="165"/>
      <c r="F49" s="162" t="s">
        <v>58</v>
      </c>
      <c r="G49" s="163"/>
      <c r="H49" s="164" t="s">
        <v>85</v>
      </c>
      <c r="I49" s="166"/>
      <c r="J49" s="159"/>
      <c r="K49" s="162" t="s">
        <v>58</v>
      </c>
      <c r="L49" s="163"/>
      <c r="M49" s="164" t="s">
        <v>85</v>
      </c>
      <c r="N49" s="166"/>
      <c r="O49" s="159"/>
      <c r="P49" s="159"/>
      <c r="Q49" s="4"/>
      <c r="R49" s="4"/>
    </row>
    <row r="50" spans="1:22" ht="21" hidden="1" x14ac:dyDescent="0.35">
      <c r="A50" s="167" t="s">
        <v>61</v>
      </c>
      <c r="B50" s="168">
        <v>1</v>
      </c>
      <c r="C50" s="169">
        <v>2</v>
      </c>
      <c r="D50" s="169">
        <v>3</v>
      </c>
      <c r="E50" s="170"/>
      <c r="F50" s="184" t="s">
        <v>61</v>
      </c>
      <c r="G50" s="168">
        <v>1</v>
      </c>
      <c r="H50" s="169">
        <v>2</v>
      </c>
      <c r="I50" s="172">
        <v>3</v>
      </c>
      <c r="J50" s="159"/>
      <c r="K50" s="167" t="s">
        <v>61</v>
      </c>
      <c r="L50" s="168">
        <v>1</v>
      </c>
      <c r="M50" s="169">
        <v>2</v>
      </c>
      <c r="N50" s="172">
        <v>3</v>
      </c>
      <c r="O50" s="159"/>
      <c r="P50" s="159"/>
      <c r="Q50" s="4"/>
      <c r="R50" s="4"/>
    </row>
    <row r="51" spans="1:22" ht="21" hidden="1" x14ac:dyDescent="0.35">
      <c r="A51" s="21">
        <v>850</v>
      </c>
      <c r="B51" s="173">
        <f>1000000*(B38/2*4/(3.142*(8.82/1000)^2*4186*(0.0038*70^2-0.0624*70+1000.7)*($G$4-$G$5))*(8.82/1000)/((-2.7093/1000000)*70^3+(579.84/1000000)*70^2-(45937/1000000)*70+1.7283))</f>
        <v>2004.1550413444374</v>
      </c>
      <c r="C51" s="174">
        <f t="shared" ref="C51:D51" si="36">1000000*(C38/2*4/(3.142*(8.82/1000)^2*4186*(0.0038*70^2-0.0624*70+1000.7)*($G$4-$G$5))*(8.82/1000)/((-2.7093/1000000)*70^3+(579.84/1000000)*70^2-(45937/1000000)*70+1.7283))</f>
        <v>3560.2754227476039</v>
      </c>
      <c r="D51" s="175">
        <f t="shared" si="36"/>
        <v>4452.344433166385</v>
      </c>
      <c r="E51" s="170"/>
      <c r="F51" s="21">
        <v>850</v>
      </c>
      <c r="G51" s="173">
        <f>1000000*(G38/3*4/(3.142*(8.82/1000)^2*4186*(0.0038*70^2-0.0624*70+1000.7)*($G$4-$G$5))*(8.82/1000)/((-2.7093/1000000)*70^3+(579.84/1000000)*70^2-(45937/1000000)*70+1.7283))</f>
        <v>2069.4934292525395</v>
      </c>
      <c r="H51" s="174">
        <f t="shared" ref="H51:I51" si="37">1000000*(H38/3*4/(3.142*(8.82/1000)^2*4186*(0.0038*70^2-0.0624*70+1000.7)*($G$4-$G$5))*(8.82/1000)/((-2.7093/1000000)*70^3+(579.84/1000000)*70^2-(45937/1000000)*70+1.7283))</f>
        <v>3680.2847066604436</v>
      </c>
      <c r="I51" s="175">
        <f t="shared" si="37"/>
        <v>4600.3558833255556</v>
      </c>
      <c r="J51" s="159"/>
      <c r="K51" s="21">
        <v>850</v>
      </c>
      <c r="L51" s="173">
        <f>1000000*(L38/3*4/(3.142*(8.82/1000)^2*4186*(0.0038*70^2-0.0624*70+1000.7)*($G$4-$G$5))*(8.82/1000)/((-2.7093/1000000)*70^3+(579.84/1000000)*70^2-(45937/1000000)*70+1.7283))</f>
        <v>2512.1943432421294</v>
      </c>
      <c r="M51" s="174">
        <f t="shared" ref="M51:N51" si="38">1000000*(M38/3*4/(3.142*(8.82/1000)^2*4186*(0.0038*70^2-0.0624*70+1000.7)*($G$4-$G$5))*(8.82/1000)/((-2.7093/1000000)*70^3+(579.84/1000000)*70^2-(45937/1000000)*70+1.7283))</f>
        <v>4467.0122345335103</v>
      </c>
      <c r="N51" s="175">
        <f t="shared" si="38"/>
        <v>5584.4320114108477</v>
      </c>
      <c r="O51" s="159"/>
      <c r="P51" s="159"/>
      <c r="Q51" s="76"/>
      <c r="R51" s="76"/>
    </row>
    <row r="52" spans="1:22" ht="21" hidden="1" x14ac:dyDescent="0.35">
      <c r="A52" s="189">
        <v>1200</v>
      </c>
      <c r="B52" s="177">
        <f t="shared" ref="B52:D52" si="39">1000000*(B39/2*4/(3.142*(8.82/1000)^2*4186*(0.0038*70^2-0.0624*70+1000.7)*($G$4-$G$5))*(8.82/1000)/((-2.7093/1000000)*70^3+(579.84/1000000)*70^2-(45937/1000000)*70+1.7283))</f>
        <v>4004.3097732251135</v>
      </c>
      <c r="C52" s="178">
        <f t="shared" si="39"/>
        <v>7120.5508454952078</v>
      </c>
      <c r="D52" s="179">
        <f t="shared" si="39"/>
        <v>8900.6885568690086</v>
      </c>
      <c r="E52" s="170"/>
      <c r="F52" s="189">
        <v>1200</v>
      </c>
      <c r="G52" s="177">
        <f t="shared" ref="G52:I52" si="40">1000000*(G39/3*4/(3.142*(8.82/1000)^2*4186*(0.0038*70^2-0.0624*70+1000.7)*($G$4-$G$5))*(8.82/1000)/((-2.7093/1000000)*70^3+(579.84/1000000)*70^2-(45937/1000000)*70+1.7283))</f>
        <v>4141.6537314809193</v>
      </c>
      <c r="H52" s="178">
        <f t="shared" si="40"/>
        <v>7360.5694133208872</v>
      </c>
      <c r="I52" s="179">
        <f t="shared" si="40"/>
        <v>9200.7117666511112</v>
      </c>
      <c r="J52" s="159"/>
      <c r="K52" s="189">
        <v>1200</v>
      </c>
      <c r="L52" s="177">
        <f t="shared" ref="L52:N52" si="41">1000000*(L39/3*4/(3.142*(8.82/1000)^2*4186*(0.0038*70^2-0.0624*70+1000.7)*($G$4-$G$5))*(8.82/1000)/((-2.7093/1000000)*70^3+(579.84/1000000)*70^2-(45937/1000000)*70+1.7283))</f>
        <v>5027.0555594601001</v>
      </c>
      <c r="M52" s="178">
        <f t="shared" si="41"/>
        <v>8936.6913420428609</v>
      </c>
      <c r="N52" s="179">
        <f t="shared" si="41"/>
        <v>11171.530895797536</v>
      </c>
      <c r="O52" s="159"/>
      <c r="P52" s="159"/>
      <c r="Q52" s="105"/>
      <c r="R52" s="105"/>
    </row>
    <row r="53" spans="1:22" ht="21" hidden="1" x14ac:dyDescent="0.35">
      <c r="A53" s="22">
        <v>1600</v>
      </c>
      <c r="B53" s="181">
        <f t="shared" ref="B53:D53" si="42">1000000*(B40/2*4/(3.142*(8.82/1000)^2*4186*(0.0038*70^2-0.0624*70+1000.7)*($G$4-$G$5))*(8.82/1000)/((-2.7093/1000000)*70^3+(579.84/1000000)*70^2-(45937/1000000)*70+1.7283))</f>
        <v>5948.4601726131305</v>
      </c>
      <c r="C53" s="182">
        <f t="shared" si="42"/>
        <v>10576.818222185015</v>
      </c>
      <c r="D53" s="183">
        <f t="shared" si="42"/>
        <v>13221.022777731268</v>
      </c>
      <c r="E53" s="170"/>
      <c r="F53" s="22">
        <v>1600</v>
      </c>
      <c r="G53" s="181">
        <f t="shared" ref="G53:I53" si="43">1000000*(G40/3*4/(3.142*(8.82/1000)^2*4186*(0.0038*70^2-0.0624*70+1000.7)*($G$4-$G$5))*(8.82/1000)/((-2.7093/1000000)*70^3+(579.84/1000000)*70^2-(45937/1000000)*70+1.7283))</f>
        <v>6149.8090822891181</v>
      </c>
      <c r="H53" s="182">
        <f t="shared" si="43"/>
        <v>10931.512327971854</v>
      </c>
      <c r="I53" s="183">
        <f t="shared" si="43"/>
        <v>13665.057128208779</v>
      </c>
      <c r="J53" s="159"/>
      <c r="K53" s="22">
        <v>1600</v>
      </c>
      <c r="L53" s="181">
        <f t="shared" ref="L53:N53" si="44">1000000*(L40/3*4/(3.142*(8.82/1000)^2*4186*(0.0038*70^2-0.0624*70+1000.7)*($G$4-$G$5))*(8.82/1000)/((-2.7093/1000000)*70^3+(579.84/1000000)*70^2-(45937/1000000)*70+1.7283))</f>
        <v>7467.244332354524</v>
      </c>
      <c r="M53" s="182">
        <f t="shared" si="44"/>
        <v>13275.693673736008</v>
      </c>
      <c r="N53" s="183">
        <f t="shared" si="44"/>
        <v>16593.283655682088</v>
      </c>
      <c r="O53" s="159"/>
      <c r="P53" s="159"/>
      <c r="Q53" s="105"/>
      <c r="R53" s="105"/>
    </row>
    <row r="54" spans="1:22" ht="21" hidden="1" x14ac:dyDescent="0.35">
      <c r="A54" s="21">
        <v>2100</v>
      </c>
      <c r="B54" s="173">
        <f t="shared" ref="B54:D54" si="45">1000000*(B41/2*4/(3.142*(8.82/1000)^2*4186*(0.0038*70^2-0.0624*70+1000.7)*($G$4-$G$5))*(8.82/1000)/((-2.7093/1000000)*70^3+(579.84/1000000)*70^2-(45937/1000000)*70+1.7283))</f>
        <v>8480.6560631740667</v>
      </c>
      <c r="C54" s="174">
        <f t="shared" si="45"/>
        <v>15081.166678380299</v>
      </c>
      <c r="D54" s="175">
        <f t="shared" si="45"/>
        <v>18849.458193243488</v>
      </c>
      <c r="E54" s="170"/>
      <c r="F54" s="21">
        <v>2100</v>
      </c>
      <c r="G54" s="173">
        <f t="shared" ref="G54:I54" si="46">1000000*(G41/3*4/(3.142*(8.82/1000)^2*4186*(0.0038*70^2-0.0624*70+1000.7)*($G$4-$G$5))*(8.82/1000)/((-2.7093/1000000)*70^3+(579.84/1000000)*70^2-(45937/1000000)*70+1.7283))</f>
        <v>8768.6783445648853</v>
      </c>
      <c r="H54" s="174">
        <f t="shared" si="46"/>
        <v>15587.87254379007</v>
      </c>
      <c r="I54" s="175">
        <f t="shared" si="46"/>
        <v>19484.173961493623</v>
      </c>
      <c r="J54" s="159"/>
      <c r="K54" s="21">
        <v>2100</v>
      </c>
      <c r="L54" s="173">
        <f t="shared" ref="L54:N54" si="47">1000000*(L41/3*4/(3.142*(8.82/1000)^2*4186*(0.0038*70^2-0.0624*70+1000.7)*($G$4-$G$5))*(8.82/1000)/((-2.7093/1000000)*70^3+(579.84/1000000)*70^2-(45937/1000000)*70+1.7283))</f>
        <v>10646.156919556881</v>
      </c>
      <c r="M54" s="174">
        <f t="shared" si="47"/>
        <v>18924.130636567039</v>
      </c>
      <c r="N54" s="175">
        <f t="shared" si="47"/>
        <v>23655.163295708797</v>
      </c>
      <c r="O54" s="159"/>
      <c r="P54" s="159"/>
      <c r="Q54" s="105"/>
      <c r="R54" s="105"/>
    </row>
    <row r="55" spans="1:22" ht="21" hidden="1" x14ac:dyDescent="0.35">
      <c r="A55" s="189">
        <v>2400</v>
      </c>
      <c r="B55" s="177">
        <f t="shared" ref="B55:D55" si="48">1000000*(B42/2*4/(3.142*(8.82/1000)^2*4186*(0.0038*70^2-0.0624*70+1000.7)*($G$4-$G$5))*(8.82/1000)/((-2.7093/1000000)*70^3+(579.84/1000000)*70^2-(45937/1000000)*70+1.7283))</f>
        <v>10368.802130069424</v>
      </c>
      <c r="C55" s="178">
        <f t="shared" si="48"/>
        <v>18429.425699548552</v>
      </c>
      <c r="D55" s="179">
        <f t="shared" si="48"/>
        <v>23037.782201801627</v>
      </c>
      <c r="E55" s="170"/>
      <c r="F55" s="189">
        <v>2400</v>
      </c>
      <c r="G55" s="177">
        <f t="shared" ref="G55:I55" si="49">1000000*(G42/3*4/(3.142*(8.82/1000)^2*4186*(0.0038*70^2-0.0624*70+1000.7)*($G$4-$G$5))*(8.82/1000)/((-2.7093/1000000)*70^3+(579.84/1000000)*70^2-(45937/1000000)*70+1.7283))</f>
        <v>10715.495616928742</v>
      </c>
      <c r="H55" s="178">
        <f t="shared" si="49"/>
        <v>19049.473666431561</v>
      </c>
      <c r="I55" s="179">
        <f t="shared" si="49"/>
        <v>23812.508801283406</v>
      </c>
      <c r="J55" s="159"/>
      <c r="K55" s="189">
        <v>2400</v>
      </c>
      <c r="L55" s="177">
        <f t="shared" ref="L55:N55" si="50">1000000*(L42/3*4/(3.142*(8.82/1000)^2*4186*(0.0038*70^2-0.0624*70+1000.7)*($G$4-$G$5))*(8.82/1000)/((-2.7093/1000000)*70^3+(579.84/1000000)*70^2-(45937/1000000)*70+1.7283))</f>
        <v>13011.673249127758</v>
      </c>
      <c r="M55" s="178">
        <f t="shared" si="50"/>
        <v>23132.45619244398</v>
      </c>
      <c r="N55" s="179">
        <f t="shared" si="50"/>
        <v>28914.236804067055</v>
      </c>
      <c r="O55" s="159"/>
      <c r="P55" s="159"/>
      <c r="Q55" s="105"/>
      <c r="R55" s="105"/>
    </row>
    <row r="56" spans="1:22" ht="21" hidden="1" x14ac:dyDescent="0.35">
      <c r="A56" s="189">
        <v>2700</v>
      </c>
      <c r="B56" s="181">
        <f t="shared" ref="B56:D56" si="51">1000000*(B43/2*4/(3.142*(8.82/1000)^2*4186*(0.0038*70^2-0.0624*70+1000.7)*($G$4-$G$5))*(8.82/1000)/((-2.7093/1000000)*70^3+(579.84/1000000)*70^2-(45937/1000000)*70+1.7283))</f>
        <v>12428.961503906521</v>
      </c>
      <c r="C56" s="182">
        <f t="shared" si="51"/>
        <v>22097.709477817709</v>
      </c>
      <c r="D56" s="183">
        <f t="shared" si="51"/>
        <v>27622.136847272137</v>
      </c>
      <c r="E56" s="170"/>
      <c r="F56" s="22">
        <v>2700</v>
      </c>
      <c r="G56" s="181">
        <f t="shared" ref="G56:I56" si="52">1000000*(G43/3*4/(3.142*(8.82/1000)^2*4186*(0.0038*70^2-0.0624*70+1000.7)*($G$4-$G$5))*(8.82/1000)/((-2.7093/1000000)*70^3+(579.84/1000000)*70^2-(45937/1000000)*70+1.7283))</f>
        <v>12846.327124625621</v>
      </c>
      <c r="H56" s="182">
        <f t="shared" si="52"/>
        <v>22839.100165101478</v>
      </c>
      <c r="I56" s="183">
        <f t="shared" si="52"/>
        <v>28548.875206376855</v>
      </c>
      <c r="J56" s="159"/>
      <c r="K56" s="22">
        <v>2700</v>
      </c>
      <c r="L56" s="181">
        <f t="shared" ref="L56:N56" si="53">1000000*(L43/3*4/(3.142*(8.82/1000)^2*4186*(0.0038*70^2-0.0624*70+1000.7)*($G$4-$G$5))*(8.82/1000)/((-2.7093/1000000)*70^3+(579.84/1000000)*70^2-(45937/1000000)*70+1.7283))</f>
        <v>15598.540035693433</v>
      </c>
      <c r="M56" s="182">
        <f t="shared" si="53"/>
        <v>27730.145202793694</v>
      </c>
      <c r="N56" s="183">
        <f t="shared" si="53"/>
        <v>34664.014939980036</v>
      </c>
      <c r="O56" s="159"/>
      <c r="P56" s="159"/>
      <c r="Q56" s="105"/>
      <c r="R56" s="105"/>
    </row>
    <row r="57" spans="1:22" ht="21" hidden="1" x14ac:dyDescent="0.35">
      <c r="A57" s="159"/>
      <c r="B57" s="159"/>
      <c r="C57" s="105"/>
      <c r="D57" s="105"/>
    </row>
    <row r="58" spans="1:22" ht="18.75" hidden="1" x14ac:dyDescent="0.3">
      <c r="A58" s="76"/>
      <c r="B58" s="105"/>
      <c r="C58" s="105"/>
      <c r="D58" s="105"/>
      <c r="E58" s="105"/>
      <c r="F58" s="105"/>
      <c r="G58" s="8"/>
      <c r="H58" s="76"/>
      <c r="I58" s="105"/>
      <c r="J58" s="105"/>
      <c r="K58" s="105"/>
      <c r="L58" s="105"/>
      <c r="M58" s="105"/>
      <c r="N58" s="8"/>
      <c r="O58" s="76"/>
      <c r="P58" s="105"/>
      <c r="Q58" s="105"/>
      <c r="R58" s="105"/>
      <c r="S58" s="105"/>
      <c r="T58" s="105"/>
      <c r="U58" s="105"/>
      <c r="V58" s="105"/>
    </row>
    <row r="59" spans="1:22" ht="18.75" hidden="1" x14ac:dyDescent="0.3">
      <c r="A59" s="112" t="s">
        <v>79</v>
      </c>
      <c r="H59" s="2"/>
      <c r="O59" s="2"/>
      <c r="U59" s="105"/>
      <c r="V59" s="105"/>
    </row>
    <row r="60" spans="1:22" ht="21" hidden="1" x14ac:dyDescent="0.35">
      <c r="A60" s="8" t="s">
        <v>133</v>
      </c>
      <c r="B60" s="159"/>
      <c r="C60" s="160"/>
      <c r="D60" s="161"/>
      <c r="E60" s="159"/>
      <c r="F60" s="8" t="s">
        <v>134</v>
      </c>
      <c r="G60" s="159"/>
      <c r="H60" s="160"/>
      <c r="I60" s="161"/>
      <c r="J60" s="159"/>
      <c r="K60" s="8" t="s">
        <v>135</v>
      </c>
      <c r="L60" s="159"/>
      <c r="M60" s="159"/>
      <c r="N60" s="159"/>
      <c r="O60" s="159"/>
      <c r="P60" s="159"/>
    </row>
    <row r="61" spans="1:22" ht="21" hidden="1" x14ac:dyDescent="0.35">
      <c r="A61" s="162" t="s">
        <v>58</v>
      </c>
      <c r="B61" s="163"/>
      <c r="C61" s="164" t="s">
        <v>85</v>
      </c>
      <c r="D61" s="164"/>
      <c r="E61" s="165"/>
      <c r="F61" s="162" t="s">
        <v>58</v>
      </c>
      <c r="G61" s="163"/>
      <c r="H61" s="164" t="s">
        <v>85</v>
      </c>
      <c r="I61" s="166"/>
      <c r="J61" s="159"/>
      <c r="K61" s="162" t="s">
        <v>58</v>
      </c>
      <c r="L61" s="163"/>
      <c r="M61" s="164" t="s">
        <v>85</v>
      </c>
      <c r="N61" s="166"/>
      <c r="O61" s="159"/>
      <c r="P61" s="159"/>
      <c r="Q61" s="4"/>
      <c r="R61" s="4"/>
    </row>
    <row r="62" spans="1:22" ht="21" hidden="1" x14ac:dyDescent="0.35">
      <c r="A62" s="167" t="s">
        <v>61</v>
      </c>
      <c r="B62" s="168">
        <v>1</v>
      </c>
      <c r="C62" s="169">
        <v>2</v>
      </c>
      <c r="D62" s="169">
        <v>3</v>
      </c>
      <c r="E62" s="170"/>
      <c r="F62" s="184" t="s">
        <v>61</v>
      </c>
      <c r="G62" s="168">
        <v>1</v>
      </c>
      <c r="H62" s="169">
        <v>2</v>
      </c>
      <c r="I62" s="172">
        <v>3</v>
      </c>
      <c r="J62" s="159"/>
      <c r="K62" s="167" t="s">
        <v>61</v>
      </c>
      <c r="L62" s="168">
        <v>1</v>
      </c>
      <c r="M62" s="169">
        <v>2</v>
      </c>
      <c r="N62" s="172">
        <v>3</v>
      </c>
      <c r="O62" s="159"/>
      <c r="P62" s="159"/>
      <c r="Q62" s="4"/>
      <c r="R62" s="4"/>
    </row>
    <row r="63" spans="1:22" ht="21" hidden="1" x14ac:dyDescent="0.35">
      <c r="A63" s="21">
        <v>850</v>
      </c>
      <c r="B63" s="38">
        <f>1000000*(B38/2*4/(3.142*(8.82/1000)^2*4186*(0.0038*(($G$4+$G$5)/2)^2-0.0624*($G$4+$G$5)/2+1000.7)*($G$4-$G$5))*(8.82/1000)/((-2.7093/1000000)*(($G$4+$G$5)/2)^3+(579.84/1000000)*(($G$4+$G$5)/2)^2-(45937/1000000)*($G$4+$G$5)/2+1.7283))</f>
        <v>2004.1550413444374</v>
      </c>
      <c r="C63" s="174">
        <f t="shared" ref="C63:D63" si="54">1000000*(C38/2*4/(3.142*(8.82/1000)^2*4186*(0.0038*(($G$4+$G$5)/2)^2-0.0624*($G$4+$G$5)/2+1000.7)*($G$4-$G$5))*(8.82/1000)/((-2.7093/1000000)*(($G$4+$G$5)/2)^3+(579.84/1000000)*(($G$4+$G$5)/2)^2-(45937/1000000)*($G$4+$G$5)/2+1.7283))</f>
        <v>3560.2754227476039</v>
      </c>
      <c r="D63" s="175">
        <f t="shared" si="54"/>
        <v>4452.344433166385</v>
      </c>
      <c r="E63" s="170"/>
      <c r="F63" s="21">
        <v>850</v>
      </c>
      <c r="G63" s="173">
        <f>1000000*(G38/3*4/(3.142*(8.82/1000)^2*4186*(0.0038*(($G$4+$G$5)/2)^2-0.0624*($G$4+$G$5)/2+1000.7)*($G$4-$G$5))*(8.82/1000)/((-2.7093/1000000)*(($G$4+$G$5)/2)^3+(579.84/1000000)*(($G$4+$G$5)/2)^2-(45937/1000000)*($G$4+$G$5)/2+1.7283))</f>
        <v>2069.4934292525395</v>
      </c>
      <c r="H63" s="174">
        <f t="shared" ref="H63:I63" si="55">1000000*(H38/3*4/(3.142*(8.82/1000)^2*4186*(0.0038*(($G$4+$G$5)/2)^2-0.0624*($G$4+$G$5)/2+1000.7)*($G$4-$G$5))*(8.82/1000)/((-2.7093/1000000)*(($G$4+$G$5)/2)^3+(579.84/1000000)*(($G$4+$G$5)/2)^2-(45937/1000000)*($G$4+$G$5)/2+1.7283))</f>
        <v>3680.2847066604436</v>
      </c>
      <c r="I63" s="175">
        <f t="shared" si="55"/>
        <v>4600.3558833255556</v>
      </c>
      <c r="J63" s="159"/>
      <c r="K63" s="21">
        <v>850</v>
      </c>
      <c r="L63" s="173">
        <f>1000000*(L38/3*4/(3.142*(8.82/1000)^2*4186*(0.0038*(($G$4+$G$5)/2)^2-0.0624*($G$4+$G$5)/2+1000.7)*($G$4-$G$5))*(8.82/1000)/((-2.7093/1000000)*(($G$4+$G$5)/2)^3+(579.84/1000000)*(($G$4+$G$5)/2)^2-(45937/1000000)*($G$4+$G$5)/2+1.7283))</f>
        <v>2512.1943432421294</v>
      </c>
      <c r="M63" s="174">
        <f t="shared" ref="M63:N63" si="56">1000000*(M38/3*4/(3.142*(8.82/1000)^2*4186*(0.0038*(($G$4+$G$5)/2)^2-0.0624*($G$4+$G$5)/2+1000.7)*($G$4-$G$5))*(8.82/1000)/((-2.7093/1000000)*(($G$4+$G$5)/2)^3+(579.84/1000000)*(($G$4+$G$5)/2)^2-(45937/1000000)*($G$4+$G$5)/2+1.7283))</f>
        <v>4467.0122345335103</v>
      </c>
      <c r="N63" s="175">
        <f t="shared" si="56"/>
        <v>5584.4320114108477</v>
      </c>
      <c r="O63" s="159"/>
      <c r="P63" s="159"/>
      <c r="Q63" s="76"/>
      <c r="R63" s="76"/>
    </row>
    <row r="64" spans="1:22" ht="21" hidden="1" x14ac:dyDescent="0.35">
      <c r="A64" s="189">
        <v>1200</v>
      </c>
      <c r="B64" s="177">
        <f t="shared" ref="B64:D64" si="57">1000000*(B39/2*4/(3.142*(8.82/1000)^2*4186*(0.0038*(($G$4+$G$5)/2)^2-0.0624*($G$4+$G$5)/2+1000.7)*($G$4-$G$5))*(8.82/1000)/((-2.7093/1000000)*(($G$4+$G$5)/2)^3+(579.84/1000000)*(($G$4+$G$5)/2)^2-(45937/1000000)*($G$4+$G$5)/2+1.7283))</f>
        <v>4004.3097732251135</v>
      </c>
      <c r="C64" s="178">
        <f t="shared" si="57"/>
        <v>7120.5508454952078</v>
      </c>
      <c r="D64" s="179">
        <f t="shared" si="57"/>
        <v>8900.6885568690086</v>
      </c>
      <c r="E64" s="170"/>
      <c r="F64" s="189">
        <v>1200</v>
      </c>
      <c r="G64" s="177">
        <f t="shared" ref="G64:I64" si="58">1000000*(G39/3*4/(3.142*(8.82/1000)^2*4186*(0.0038*(($G$4+$G$5)/2)^2-0.0624*($G$4+$G$5)/2+1000.7)*($G$4-$G$5))*(8.82/1000)/((-2.7093/1000000)*(($G$4+$G$5)/2)^3+(579.84/1000000)*(($G$4+$G$5)/2)^2-(45937/1000000)*($G$4+$G$5)/2+1.7283))</f>
        <v>4141.6537314809193</v>
      </c>
      <c r="H64" s="178">
        <f t="shared" si="58"/>
        <v>7360.5694133208872</v>
      </c>
      <c r="I64" s="179">
        <f t="shared" si="58"/>
        <v>9200.7117666511112</v>
      </c>
      <c r="J64" s="159"/>
      <c r="K64" s="189">
        <v>1200</v>
      </c>
      <c r="L64" s="177">
        <f t="shared" ref="L64:N64" si="59">1000000*(L39/3*4/(3.142*(8.82/1000)^2*4186*(0.0038*(($G$4+$G$5)/2)^2-0.0624*($G$4+$G$5)/2+1000.7)*($G$4-$G$5))*(8.82/1000)/((-2.7093/1000000)*(($G$4+$G$5)/2)^3+(579.84/1000000)*(($G$4+$G$5)/2)^2-(45937/1000000)*($G$4+$G$5)/2+1.7283))</f>
        <v>5027.0555594601001</v>
      </c>
      <c r="M64" s="178">
        <f t="shared" si="59"/>
        <v>8936.6913420428609</v>
      </c>
      <c r="N64" s="179">
        <f t="shared" si="59"/>
        <v>11171.530895797536</v>
      </c>
      <c r="O64" s="159"/>
      <c r="P64" s="159"/>
      <c r="Q64" s="105"/>
      <c r="R64" s="105"/>
    </row>
    <row r="65" spans="1:18" ht="21" hidden="1" x14ac:dyDescent="0.35">
      <c r="A65" s="22">
        <v>1600</v>
      </c>
      <c r="B65" s="181">
        <f t="shared" ref="B65:D65" si="60">1000000*(B40/2*4/(3.142*(8.82/1000)^2*4186*(0.0038*(($G$4+$G$5)/2)^2-0.0624*($G$4+$G$5)/2+1000.7)*($G$4-$G$5))*(8.82/1000)/((-2.7093/1000000)*(($G$4+$G$5)/2)^3+(579.84/1000000)*(($G$4+$G$5)/2)^2-(45937/1000000)*($G$4+$G$5)/2+1.7283))</f>
        <v>5948.4601726131305</v>
      </c>
      <c r="C65" s="182">
        <f t="shared" si="60"/>
        <v>10576.818222185015</v>
      </c>
      <c r="D65" s="183">
        <f t="shared" si="60"/>
        <v>13221.022777731268</v>
      </c>
      <c r="E65" s="170"/>
      <c r="F65" s="22">
        <v>1600</v>
      </c>
      <c r="G65" s="181">
        <f t="shared" ref="G65:I65" si="61">1000000*(G40/3*4/(3.142*(8.82/1000)^2*4186*(0.0038*(($G$4+$G$5)/2)^2-0.0624*($G$4+$G$5)/2+1000.7)*($G$4-$G$5))*(8.82/1000)/((-2.7093/1000000)*(($G$4+$G$5)/2)^3+(579.84/1000000)*(($G$4+$G$5)/2)^2-(45937/1000000)*($G$4+$G$5)/2+1.7283))</f>
        <v>6149.8090822891181</v>
      </c>
      <c r="H65" s="182">
        <f t="shared" si="61"/>
        <v>10931.512327971854</v>
      </c>
      <c r="I65" s="183">
        <f t="shared" si="61"/>
        <v>13665.057128208779</v>
      </c>
      <c r="J65" s="159"/>
      <c r="K65" s="22">
        <v>1600</v>
      </c>
      <c r="L65" s="181">
        <f t="shared" ref="L65:N65" si="62">1000000*(L40/3*4/(3.142*(8.82/1000)^2*4186*(0.0038*(($G$4+$G$5)/2)^2-0.0624*($G$4+$G$5)/2+1000.7)*($G$4-$G$5))*(8.82/1000)/((-2.7093/1000000)*(($G$4+$G$5)/2)^3+(579.84/1000000)*(($G$4+$G$5)/2)^2-(45937/1000000)*($G$4+$G$5)/2+1.7283))</f>
        <v>7467.244332354524</v>
      </c>
      <c r="M65" s="182">
        <f t="shared" si="62"/>
        <v>13275.693673736008</v>
      </c>
      <c r="N65" s="183">
        <f t="shared" si="62"/>
        <v>16593.283655682088</v>
      </c>
      <c r="O65" s="159"/>
      <c r="P65" s="159"/>
      <c r="Q65" s="105"/>
      <c r="R65" s="105"/>
    </row>
    <row r="66" spans="1:18" ht="21" hidden="1" x14ac:dyDescent="0.35">
      <c r="A66" s="21">
        <v>2100</v>
      </c>
      <c r="B66" s="173">
        <f t="shared" ref="B66:D66" si="63">1000000*(B41/2*4/(3.142*(8.82/1000)^2*4186*(0.0038*(($G$4+$G$5)/2)^2-0.0624*($G$4+$G$5)/2+1000.7)*($G$4-$G$5))*(8.82/1000)/((-2.7093/1000000)*(($G$4+$G$5)/2)^3+(579.84/1000000)*(($G$4+$G$5)/2)^2-(45937/1000000)*($G$4+$G$5)/2+1.7283))</f>
        <v>8480.6560631740667</v>
      </c>
      <c r="C66" s="174">
        <f t="shared" si="63"/>
        <v>15081.166678380299</v>
      </c>
      <c r="D66" s="175">
        <f t="shared" si="63"/>
        <v>18849.458193243488</v>
      </c>
      <c r="E66" s="170"/>
      <c r="F66" s="21">
        <v>2100</v>
      </c>
      <c r="G66" s="173">
        <f t="shared" ref="G66:I66" si="64">1000000*(G41/3*4/(3.142*(8.82/1000)^2*4186*(0.0038*(($G$4+$G$5)/2)^2-0.0624*($G$4+$G$5)/2+1000.7)*($G$4-$G$5))*(8.82/1000)/((-2.7093/1000000)*(($G$4+$G$5)/2)^3+(579.84/1000000)*(($G$4+$G$5)/2)^2-(45937/1000000)*($G$4+$G$5)/2+1.7283))</f>
        <v>8768.6783445648853</v>
      </c>
      <c r="H66" s="174">
        <f t="shared" si="64"/>
        <v>15587.87254379007</v>
      </c>
      <c r="I66" s="175">
        <f t="shared" si="64"/>
        <v>19484.173961493623</v>
      </c>
      <c r="J66" s="159"/>
      <c r="K66" s="21">
        <v>2100</v>
      </c>
      <c r="L66" s="173">
        <f t="shared" ref="L66:N66" si="65">1000000*(L41/3*4/(3.142*(8.82/1000)^2*4186*(0.0038*(($G$4+$G$5)/2)^2-0.0624*($G$4+$G$5)/2+1000.7)*($G$4-$G$5))*(8.82/1000)/((-2.7093/1000000)*(($G$4+$G$5)/2)^3+(579.84/1000000)*(($G$4+$G$5)/2)^2-(45937/1000000)*($G$4+$G$5)/2+1.7283))</f>
        <v>10646.156919556881</v>
      </c>
      <c r="M66" s="174">
        <f t="shared" si="65"/>
        <v>18924.130636567039</v>
      </c>
      <c r="N66" s="175">
        <f t="shared" si="65"/>
        <v>23655.163295708797</v>
      </c>
      <c r="O66" s="159"/>
      <c r="P66" s="159"/>
      <c r="Q66" s="105"/>
      <c r="R66" s="105"/>
    </row>
    <row r="67" spans="1:18" ht="21" hidden="1" x14ac:dyDescent="0.35">
      <c r="A67" s="189">
        <v>2400</v>
      </c>
      <c r="B67" s="177">
        <f t="shared" ref="B67:D67" si="66">1000000*(B42/2*4/(3.142*(8.82/1000)^2*4186*(0.0038*(($G$4+$G$5)/2)^2-0.0624*($G$4+$G$5)/2+1000.7)*($G$4-$G$5))*(8.82/1000)/((-2.7093/1000000)*(($G$4+$G$5)/2)^3+(579.84/1000000)*(($G$4+$G$5)/2)^2-(45937/1000000)*($G$4+$G$5)/2+1.7283))</f>
        <v>10368.802130069424</v>
      </c>
      <c r="C67" s="178">
        <f t="shared" si="66"/>
        <v>18429.425699548552</v>
      </c>
      <c r="D67" s="179">
        <f t="shared" si="66"/>
        <v>23037.782201801627</v>
      </c>
      <c r="E67" s="170"/>
      <c r="F67" s="189">
        <v>2400</v>
      </c>
      <c r="G67" s="177">
        <f t="shared" ref="G67:I67" si="67">1000000*(G42/3*4/(3.142*(8.82/1000)^2*4186*(0.0038*(($G$4+$G$5)/2)^2-0.0624*($G$4+$G$5)/2+1000.7)*($G$4-$G$5))*(8.82/1000)/((-2.7093/1000000)*(($G$4+$G$5)/2)^3+(579.84/1000000)*(($G$4+$G$5)/2)^2-(45937/1000000)*($G$4+$G$5)/2+1.7283))</f>
        <v>10715.495616928742</v>
      </c>
      <c r="H67" s="178">
        <f t="shared" si="67"/>
        <v>19049.473666431561</v>
      </c>
      <c r="I67" s="179">
        <f t="shared" si="67"/>
        <v>23812.508801283406</v>
      </c>
      <c r="J67" s="159"/>
      <c r="K67" s="189">
        <v>2400</v>
      </c>
      <c r="L67" s="177">
        <f t="shared" ref="L67:N67" si="68">1000000*(L42/3*4/(3.142*(8.82/1000)^2*4186*(0.0038*(($G$4+$G$5)/2)^2-0.0624*($G$4+$G$5)/2+1000.7)*($G$4-$G$5))*(8.82/1000)/((-2.7093/1000000)*(($G$4+$G$5)/2)^3+(579.84/1000000)*(($G$4+$G$5)/2)^2-(45937/1000000)*($G$4+$G$5)/2+1.7283))</f>
        <v>13011.673249127758</v>
      </c>
      <c r="M67" s="178">
        <f t="shared" si="68"/>
        <v>23132.45619244398</v>
      </c>
      <c r="N67" s="179">
        <f t="shared" si="68"/>
        <v>28914.236804067055</v>
      </c>
      <c r="O67" s="159"/>
      <c r="P67" s="159"/>
      <c r="Q67" s="105"/>
      <c r="R67" s="105"/>
    </row>
    <row r="68" spans="1:18" ht="21" hidden="1" x14ac:dyDescent="0.35">
      <c r="A68" s="22">
        <v>2700</v>
      </c>
      <c r="B68" s="181">
        <f t="shared" ref="B68:D68" si="69">1000000*(B43/2*4/(3.142*(8.82/1000)^2*4186*(0.0038*(($G$4+$G$5)/2)^2-0.0624*($G$4+$G$5)/2+1000.7)*($G$4-$G$5))*(8.82/1000)/((-2.7093/1000000)*(($G$4+$G$5)/2)^3+(579.84/1000000)*(($G$4+$G$5)/2)^2-(45937/1000000)*($G$4+$G$5)/2+1.7283))</f>
        <v>12428.961503906521</v>
      </c>
      <c r="C68" s="182">
        <f t="shared" si="69"/>
        <v>22097.709477817709</v>
      </c>
      <c r="D68" s="183">
        <f t="shared" si="69"/>
        <v>27622.136847272137</v>
      </c>
      <c r="E68" s="170"/>
      <c r="F68" s="22">
        <v>2700</v>
      </c>
      <c r="G68" s="181">
        <f t="shared" ref="G68:I68" si="70">1000000*(G43/3*4/(3.142*(8.82/1000)^2*4186*(0.0038*(($G$4+$G$5)/2)^2-0.0624*($G$4+$G$5)/2+1000.7)*($G$4-$G$5))*(8.82/1000)/((-2.7093/1000000)*(($G$4+$G$5)/2)^3+(579.84/1000000)*(($G$4+$G$5)/2)^2-(45937/1000000)*($G$4+$G$5)/2+1.7283))</f>
        <v>12846.327124625621</v>
      </c>
      <c r="H68" s="182">
        <f t="shared" si="70"/>
        <v>22839.100165101478</v>
      </c>
      <c r="I68" s="183">
        <f t="shared" si="70"/>
        <v>28548.875206376855</v>
      </c>
      <c r="J68" s="159"/>
      <c r="K68" s="22">
        <v>2700</v>
      </c>
      <c r="L68" s="181">
        <f t="shared" ref="L68:N68" si="71">1000000*(L43/3*4/(3.142*(8.82/1000)^2*4186*(0.0038*(($G$4+$G$5)/2)^2-0.0624*($G$4+$G$5)/2+1000.7)*($G$4-$G$5))*(8.82/1000)/((-2.7093/1000000)*(($G$4+$G$5)/2)^3+(579.84/1000000)*(($G$4+$G$5)/2)^2-(45937/1000000)*($G$4+$G$5)/2+1.7283))</f>
        <v>15598.540035693433</v>
      </c>
      <c r="M68" s="182">
        <f t="shared" si="71"/>
        <v>27730.145202793694</v>
      </c>
      <c r="N68" s="183">
        <f t="shared" si="71"/>
        <v>34664.014939980036</v>
      </c>
      <c r="O68" s="159"/>
      <c r="P68" s="159"/>
      <c r="Q68" s="105"/>
      <c r="R68" s="105"/>
    </row>
    <row r="69" spans="1:18" ht="21" hidden="1" x14ac:dyDescent="0.35">
      <c r="A69" s="159"/>
      <c r="B69" s="159"/>
      <c r="C69" s="105"/>
      <c r="D69" s="105"/>
    </row>
    <row r="70" spans="1:18" ht="18.75" hidden="1" x14ac:dyDescent="0.3">
      <c r="A70" s="76"/>
      <c r="B70" s="105"/>
      <c r="C70" s="105"/>
      <c r="D70" s="105"/>
      <c r="E70" s="105"/>
      <c r="F70" s="105"/>
      <c r="G70" s="8"/>
      <c r="H70" s="76"/>
      <c r="I70" s="105"/>
      <c r="J70" s="105"/>
      <c r="K70" s="105"/>
      <c r="L70" s="105"/>
      <c r="M70" s="105"/>
      <c r="N70" s="8"/>
      <c r="O70" s="76"/>
      <c r="P70" s="105"/>
      <c r="Q70" s="105"/>
      <c r="R70" s="105"/>
    </row>
    <row r="71" spans="1:18" ht="18.75" hidden="1" x14ac:dyDescent="0.3">
      <c r="A71" s="42" t="s">
        <v>83</v>
      </c>
      <c r="B71" s="62"/>
      <c r="C71" s="62"/>
      <c r="D71" s="62"/>
      <c r="E71" s="62"/>
      <c r="F71" s="62"/>
      <c r="G71" s="10"/>
      <c r="H71" s="10"/>
      <c r="I71" s="62"/>
      <c r="J71" s="62"/>
      <c r="K71" s="62"/>
      <c r="L71" s="62"/>
      <c r="M71" s="62"/>
      <c r="N71" s="10"/>
      <c r="O71" s="10"/>
      <c r="P71" s="62"/>
      <c r="Q71" s="105"/>
      <c r="R71" s="105"/>
    </row>
    <row r="72" spans="1:18" ht="21" hidden="1" x14ac:dyDescent="0.35">
      <c r="A72" s="8" t="s">
        <v>133</v>
      </c>
      <c r="B72" s="159"/>
      <c r="C72" s="160"/>
      <c r="D72" s="161"/>
      <c r="E72" s="159"/>
      <c r="F72" s="8" t="s">
        <v>134</v>
      </c>
      <c r="G72" s="159"/>
      <c r="H72" s="160"/>
      <c r="I72" s="161"/>
      <c r="J72" s="159"/>
      <c r="K72" s="8" t="s">
        <v>135</v>
      </c>
      <c r="L72" s="159"/>
      <c r="M72" s="159"/>
      <c r="N72" s="159"/>
      <c r="O72" s="159"/>
      <c r="P72" s="159"/>
    </row>
    <row r="73" spans="1:18" ht="21" hidden="1" x14ac:dyDescent="0.35">
      <c r="A73" s="162" t="s">
        <v>58</v>
      </c>
      <c r="B73" s="163"/>
      <c r="C73" s="164" t="s">
        <v>85</v>
      </c>
      <c r="D73" s="164"/>
      <c r="E73" s="165"/>
      <c r="F73" s="162" t="s">
        <v>58</v>
      </c>
      <c r="G73" s="163"/>
      <c r="H73" s="164" t="s">
        <v>85</v>
      </c>
      <c r="I73" s="166"/>
      <c r="J73" s="159"/>
      <c r="K73" s="162" t="s">
        <v>58</v>
      </c>
      <c r="L73" s="163"/>
      <c r="M73" s="164" t="s">
        <v>85</v>
      </c>
      <c r="N73" s="166"/>
      <c r="O73" s="159"/>
      <c r="P73" s="159"/>
      <c r="Q73" s="4"/>
      <c r="R73" s="4"/>
    </row>
    <row r="74" spans="1:18" ht="21" hidden="1" x14ac:dyDescent="0.35">
      <c r="A74" s="167" t="s">
        <v>61</v>
      </c>
      <c r="B74" s="168">
        <v>1</v>
      </c>
      <c r="C74" s="169">
        <v>2</v>
      </c>
      <c r="D74" s="169">
        <v>3</v>
      </c>
      <c r="E74" s="170"/>
      <c r="F74" s="184" t="s">
        <v>61</v>
      </c>
      <c r="G74" s="168">
        <v>1</v>
      </c>
      <c r="H74" s="169">
        <v>2</v>
      </c>
      <c r="I74" s="172">
        <v>3</v>
      </c>
      <c r="J74" s="159"/>
      <c r="K74" s="167" t="s">
        <v>61</v>
      </c>
      <c r="L74" s="168">
        <v>1</v>
      </c>
      <c r="M74" s="169">
        <v>2</v>
      </c>
      <c r="N74" s="172">
        <v>3</v>
      </c>
      <c r="O74" s="159"/>
      <c r="P74" s="159"/>
      <c r="Q74" s="178"/>
      <c r="R74" s="4"/>
    </row>
    <row r="75" spans="1:18" ht="21" hidden="1" x14ac:dyDescent="0.35">
      <c r="A75" s="21">
        <v>850</v>
      </c>
      <c r="B75" s="34">
        <f t="shared" ref="B75:D80" si="72">(0.118*LN(B63)+0.0017)/(0.118*LN(B26)+0.0017)*B38</f>
        <v>501</v>
      </c>
      <c r="C75" s="174">
        <f t="shared" si="72"/>
        <v>890</v>
      </c>
      <c r="D75" s="175">
        <f t="shared" si="72"/>
        <v>1113</v>
      </c>
      <c r="E75" s="170"/>
      <c r="F75" s="21">
        <v>850</v>
      </c>
      <c r="G75" s="173">
        <f t="shared" ref="G75:I80" si="73">(0.118*LN(G63)+0.0017)/(0.118*LN(G26)+0.0017)*G38</f>
        <v>776</v>
      </c>
      <c r="H75" s="174">
        <f t="shared" si="73"/>
        <v>1380</v>
      </c>
      <c r="I75" s="175">
        <f t="shared" si="73"/>
        <v>1725</v>
      </c>
      <c r="J75" s="159"/>
      <c r="K75" s="21">
        <v>850</v>
      </c>
      <c r="L75" s="173">
        <f t="shared" ref="L75:N80" si="74">(0.118*LN(L63)+0.0017)/(0.118*LN(L26)+0.0017)*L38</f>
        <v>942</v>
      </c>
      <c r="M75" s="174">
        <f t="shared" si="74"/>
        <v>1675</v>
      </c>
      <c r="N75" s="175">
        <f t="shared" si="74"/>
        <v>2094</v>
      </c>
      <c r="O75" s="159"/>
      <c r="P75" s="159"/>
      <c r="Q75" s="76"/>
      <c r="R75" s="76"/>
    </row>
    <row r="76" spans="1:18" ht="21" hidden="1" x14ac:dyDescent="0.35">
      <c r="A76" s="189">
        <v>1200</v>
      </c>
      <c r="B76" s="177">
        <f t="shared" si="72"/>
        <v>1001</v>
      </c>
      <c r="C76" s="178">
        <f t="shared" si="72"/>
        <v>1780</v>
      </c>
      <c r="D76" s="179">
        <f t="shared" si="72"/>
        <v>2225</v>
      </c>
      <c r="E76" s="170"/>
      <c r="F76" s="189">
        <v>1200</v>
      </c>
      <c r="G76" s="177">
        <f t="shared" si="73"/>
        <v>1553</v>
      </c>
      <c r="H76" s="178">
        <f t="shared" si="73"/>
        <v>2760</v>
      </c>
      <c r="I76" s="179">
        <f t="shared" si="73"/>
        <v>3450</v>
      </c>
      <c r="J76" s="159"/>
      <c r="K76" s="189">
        <v>1200</v>
      </c>
      <c r="L76" s="177">
        <f t="shared" si="74"/>
        <v>1885</v>
      </c>
      <c r="M76" s="178">
        <f t="shared" si="74"/>
        <v>3351</v>
      </c>
      <c r="N76" s="179">
        <f t="shared" si="74"/>
        <v>4189</v>
      </c>
      <c r="O76" s="159"/>
      <c r="P76" s="159"/>
      <c r="Q76" s="105"/>
      <c r="R76" s="105"/>
    </row>
    <row r="77" spans="1:18" ht="21" hidden="1" x14ac:dyDescent="0.35">
      <c r="A77" s="22">
        <v>1600</v>
      </c>
      <c r="B77" s="181">
        <f t="shared" si="72"/>
        <v>1487</v>
      </c>
      <c r="C77" s="182">
        <f t="shared" si="72"/>
        <v>2644</v>
      </c>
      <c r="D77" s="183">
        <f t="shared" si="72"/>
        <v>3305</v>
      </c>
      <c r="E77" s="170"/>
      <c r="F77" s="22">
        <v>1600</v>
      </c>
      <c r="G77" s="181">
        <f t="shared" si="73"/>
        <v>2306</v>
      </c>
      <c r="H77" s="182">
        <f t="shared" si="73"/>
        <v>4099</v>
      </c>
      <c r="I77" s="183">
        <f t="shared" si="73"/>
        <v>5124</v>
      </c>
      <c r="J77" s="159"/>
      <c r="K77" s="22">
        <v>1600</v>
      </c>
      <c r="L77" s="181">
        <f t="shared" si="74"/>
        <v>2800</v>
      </c>
      <c r="M77" s="182">
        <f t="shared" si="74"/>
        <v>4978</v>
      </c>
      <c r="N77" s="183">
        <f t="shared" si="74"/>
        <v>6222</v>
      </c>
      <c r="O77" s="159"/>
      <c r="P77" s="159"/>
      <c r="Q77" s="105"/>
      <c r="R77" s="105"/>
    </row>
    <row r="78" spans="1:18" ht="21" hidden="1" x14ac:dyDescent="0.35">
      <c r="A78" s="21">
        <v>2100</v>
      </c>
      <c r="B78" s="173">
        <f t="shared" si="72"/>
        <v>2120</v>
      </c>
      <c r="C78" s="174">
        <f t="shared" si="72"/>
        <v>3770</v>
      </c>
      <c r="D78" s="175">
        <f t="shared" si="72"/>
        <v>4712</v>
      </c>
      <c r="E78" s="170"/>
      <c r="F78" s="21">
        <v>2100</v>
      </c>
      <c r="G78" s="173">
        <f t="shared" si="73"/>
        <v>3288</v>
      </c>
      <c r="H78" s="174">
        <f t="shared" si="73"/>
        <v>5845</v>
      </c>
      <c r="I78" s="175">
        <f t="shared" si="73"/>
        <v>7306</v>
      </c>
      <c r="J78" s="159"/>
      <c r="K78" s="21">
        <v>2100</v>
      </c>
      <c r="L78" s="173">
        <f t="shared" si="74"/>
        <v>3992</v>
      </c>
      <c r="M78" s="174">
        <f t="shared" si="74"/>
        <v>7096</v>
      </c>
      <c r="N78" s="175">
        <f t="shared" si="74"/>
        <v>8870</v>
      </c>
      <c r="O78" s="159"/>
      <c r="P78" s="159"/>
      <c r="Q78" s="105"/>
      <c r="R78" s="105"/>
    </row>
    <row r="79" spans="1:18" ht="21" hidden="1" x14ac:dyDescent="0.35">
      <c r="A79" s="189">
        <v>2400</v>
      </c>
      <c r="B79" s="177">
        <f t="shared" si="72"/>
        <v>2592</v>
      </c>
      <c r="C79" s="178">
        <f t="shared" si="72"/>
        <v>4607</v>
      </c>
      <c r="D79" s="179">
        <f t="shared" si="72"/>
        <v>5759</v>
      </c>
      <c r="E79" s="170"/>
      <c r="F79" s="189">
        <v>2400</v>
      </c>
      <c r="G79" s="177">
        <f t="shared" si="73"/>
        <v>4018</v>
      </c>
      <c r="H79" s="178">
        <f t="shared" si="73"/>
        <v>7143</v>
      </c>
      <c r="I79" s="179">
        <f t="shared" si="73"/>
        <v>8929</v>
      </c>
      <c r="J79" s="159"/>
      <c r="K79" s="189">
        <v>2400</v>
      </c>
      <c r="L79" s="177">
        <f t="shared" si="74"/>
        <v>4879</v>
      </c>
      <c r="M79" s="178">
        <f t="shared" si="74"/>
        <v>8674</v>
      </c>
      <c r="N79" s="179">
        <f t="shared" si="74"/>
        <v>10842</v>
      </c>
      <c r="O79" s="159"/>
      <c r="P79" s="159"/>
      <c r="Q79" s="105"/>
      <c r="R79" s="105"/>
    </row>
    <row r="80" spans="1:18" ht="21" hidden="1" x14ac:dyDescent="0.35">
      <c r="A80" s="22">
        <v>2700</v>
      </c>
      <c r="B80" s="181">
        <f t="shared" si="72"/>
        <v>3107</v>
      </c>
      <c r="C80" s="182">
        <f t="shared" si="72"/>
        <v>5524</v>
      </c>
      <c r="D80" s="183">
        <f t="shared" si="72"/>
        <v>6905</v>
      </c>
      <c r="E80" s="170"/>
      <c r="F80" s="22">
        <v>2700</v>
      </c>
      <c r="G80" s="181">
        <f t="shared" si="73"/>
        <v>4817</v>
      </c>
      <c r="H80" s="182">
        <f t="shared" si="73"/>
        <v>8564</v>
      </c>
      <c r="I80" s="183">
        <f t="shared" si="73"/>
        <v>10705</v>
      </c>
      <c r="J80" s="159"/>
      <c r="K80" s="22">
        <v>2700</v>
      </c>
      <c r="L80" s="181">
        <f t="shared" si="74"/>
        <v>5849</v>
      </c>
      <c r="M80" s="182">
        <f t="shared" si="74"/>
        <v>10398</v>
      </c>
      <c r="N80" s="183">
        <f t="shared" si="74"/>
        <v>12998</v>
      </c>
      <c r="O80" s="159"/>
      <c r="P80" s="159"/>
      <c r="Q80" s="105"/>
      <c r="R80" s="105"/>
    </row>
    <row r="81" spans="1:18" ht="21" hidden="1" x14ac:dyDescent="0.35">
      <c r="A81" s="159"/>
      <c r="B81" s="159"/>
      <c r="C81" s="105"/>
      <c r="D81" s="105"/>
    </row>
    <row r="82" spans="1:18" ht="21" hidden="1" x14ac:dyDescent="0.35">
      <c r="A82" s="76"/>
      <c r="B82" s="105"/>
      <c r="C82" s="105"/>
      <c r="D82" s="105"/>
      <c r="E82" s="105"/>
      <c r="F82" s="105"/>
      <c r="G82" s="71"/>
      <c r="H82" s="76"/>
      <c r="I82" s="105"/>
      <c r="J82" s="105"/>
      <c r="K82" s="105"/>
      <c r="L82" s="105"/>
      <c r="M82" s="105"/>
      <c r="N82" s="4"/>
      <c r="O82" s="76"/>
      <c r="P82" s="105"/>
      <c r="Q82" s="179"/>
      <c r="R82" s="105"/>
    </row>
    <row r="83" spans="1:18" ht="18.75" hidden="1" x14ac:dyDescent="0.3">
      <c r="A83" s="23" t="s">
        <v>82</v>
      </c>
      <c r="H83" s="25"/>
      <c r="J83" s="25"/>
      <c r="Q83" s="105"/>
      <c r="R83" s="105"/>
    </row>
    <row r="84" spans="1:18" ht="21" hidden="1" x14ac:dyDescent="0.35">
      <c r="A84" s="8" t="s">
        <v>133</v>
      </c>
      <c r="B84" s="159"/>
      <c r="C84" s="160"/>
      <c r="D84" s="161"/>
      <c r="E84" s="159"/>
      <c r="F84" s="8" t="s">
        <v>134</v>
      </c>
      <c r="G84" s="159"/>
      <c r="H84" s="160"/>
      <c r="I84" s="161"/>
      <c r="J84" s="159"/>
      <c r="K84" s="8" t="s">
        <v>135</v>
      </c>
      <c r="L84" s="159"/>
      <c r="M84" s="159"/>
      <c r="N84" s="159"/>
      <c r="O84" s="159"/>
      <c r="P84" s="159"/>
    </row>
    <row r="85" spans="1:18" ht="21" hidden="1" x14ac:dyDescent="0.35">
      <c r="A85" s="162" t="s">
        <v>58</v>
      </c>
      <c r="B85" s="163"/>
      <c r="C85" s="164" t="s">
        <v>85</v>
      </c>
      <c r="D85" s="164"/>
      <c r="E85" s="165"/>
      <c r="F85" s="162" t="s">
        <v>58</v>
      </c>
      <c r="G85" s="163"/>
      <c r="H85" s="164" t="s">
        <v>85</v>
      </c>
      <c r="I85" s="166"/>
      <c r="J85" s="159"/>
      <c r="K85" s="162" t="s">
        <v>58</v>
      </c>
      <c r="L85" s="163"/>
      <c r="M85" s="164" t="s">
        <v>85</v>
      </c>
      <c r="N85" s="166"/>
      <c r="O85" s="159"/>
      <c r="P85" s="159"/>
    </row>
    <row r="86" spans="1:18" ht="21" hidden="1" x14ac:dyDescent="0.35">
      <c r="A86" s="167" t="s">
        <v>61</v>
      </c>
      <c r="B86" s="168">
        <v>1</v>
      </c>
      <c r="C86" s="169">
        <v>2</v>
      </c>
      <c r="D86" s="169">
        <v>3</v>
      </c>
      <c r="E86" s="170"/>
      <c r="F86" s="184" t="s">
        <v>61</v>
      </c>
      <c r="G86" s="168">
        <v>1</v>
      </c>
      <c r="H86" s="169">
        <v>2</v>
      </c>
      <c r="I86" s="172">
        <v>3</v>
      </c>
      <c r="J86" s="159"/>
      <c r="K86" s="167" t="s">
        <v>61</v>
      </c>
      <c r="L86" s="168">
        <v>1</v>
      </c>
      <c r="M86" s="169">
        <v>2</v>
      </c>
      <c r="N86" s="172">
        <v>3</v>
      </c>
      <c r="O86" s="159"/>
      <c r="P86" s="159"/>
      <c r="Q86" s="4"/>
      <c r="R86" s="4"/>
    </row>
    <row r="87" spans="1:18" ht="18.75" hidden="1" x14ac:dyDescent="0.3">
      <c r="A87" s="21">
        <v>850</v>
      </c>
      <c r="B87" s="186">
        <f>(IF(B63&lt;2300,64/B63,IF(B63&gt;3000,(-1.8*LOG((0.002/8.82/3.7)^1.11+6.9/B63))^-2,23.857*10^-6*B63-0.0271)))/(IF(B51&lt;2300,64/B51,IF(B51&gt;3000,(-1.8*LOG((0.002/8.82/3.7)^1.11+6.9/B51))^-2,23.857*10^-6*B51-0.0271)))*(0.3008*$A87/1000-0.1436)*B125^(0.0345*($A87/1000)^2-0.1152*$A87/1000+2.0888)</f>
        <v>230.38834357347096</v>
      </c>
      <c r="C87" s="187">
        <f t="shared" ref="C87:D87" si="75">(IF(C63&lt;2300,64/C63,IF(C63&gt;3000,(-1.8*LOG((0.002/8.82/3.7)^1.11+6.9/C63))^-2,23.857*10^-6*C63-0.0271)))/(IF(C51&lt;2300,64/C51,IF(C51&gt;3000,(-1.8*LOG((0.002/8.82/3.7)^1.11+6.9/C51))^-2,23.857*10^-6*C51-0.0271)))*(0.3008*$A87/1000-0.1436)*C125^(0.0345*($A87/1000)^2-0.1152*$A87/1000+2.0888)</f>
        <v>733.68484707643415</v>
      </c>
      <c r="D87" s="188">
        <f t="shared" si="75"/>
        <v>1151.4755834936875</v>
      </c>
      <c r="E87" s="20"/>
      <c r="F87" s="21">
        <v>850</v>
      </c>
      <c r="G87" s="186">
        <f>(IF(G63&lt;2300,64/G63,IF(G63&gt;3000,(-1.8*LOG((0.002/8.82/3.7)^1.11+6.9/G63))^-2,23.857*10^-6*G63-0.0271)))/(IF(G51&lt;2300,64/G51,IF(G51&gt;3000,(-1.8*LOG((0.002/8.82/3.7)^1.11+6.9/G51))^-2,23.857*10^-6*G51-0.0271)))*(2.0845*$A87/1000-1.2555)*G125^(0.0275*($A87/1000)^2-0.1172*$A87/1000+1.6726)</f>
        <v>429.94593599938213</v>
      </c>
      <c r="H87" s="187">
        <f t="shared" ref="H87:I87" si="76">(IF(H63&lt;2300,64/H63,IF(H63&gt;3000,(-1.8*LOG((0.002/8.82/3.7)^1.11+6.9/H63))^-2,23.857*10^-6*H63-0.0271)))/(IF(H51&lt;2300,64/H51,IF(H51&gt;3000,(-1.8*LOG((0.002/8.82/3.7)^1.11+6.9/H51))^-2,23.857*10^-6*H51-0.0271)))*(2.0845*$A87/1000-1.2555)*H125^(0.0275*($A87/1000)^2-0.1172*$A87/1000+1.6726)</f>
        <v>1075.6071877756051</v>
      </c>
      <c r="I87" s="188">
        <f t="shared" si="76"/>
        <v>1534.6759553464176</v>
      </c>
      <c r="J87" s="8"/>
      <c r="K87" s="21">
        <v>850</v>
      </c>
      <c r="L87" s="186">
        <f t="shared" ref="L87:N87" si="77">(IF(L63&lt;2300,64/L63,IF(L63&gt;3000,(-1.8*LOG((0.002/8.82/3.7)^1.11+6.9/L63))^-2,23.857*10^-6*L63-0.0271)))/(IF(L51&lt;2300,64/L51,IF(L51&gt;3000,(-1.8*LOG((0.002/8.82/3.7)^1.11+6.9/L51))^-2,23.857*10^-6*L51-0.0271)))*(2.0845*$A87/1000-1.2555)*L125^(0.0275*($A87/1000)^2-0.1172*$A87/1000+1.6726)</f>
        <v>585.48325788461705</v>
      </c>
      <c r="M87" s="187">
        <f t="shared" si="77"/>
        <v>1464.4318981971182</v>
      </c>
      <c r="N87" s="188">
        <f t="shared" si="77"/>
        <v>2089.8483233520615</v>
      </c>
      <c r="O87" s="8"/>
      <c r="P87" s="8"/>
      <c r="Q87" s="76"/>
      <c r="R87" s="76"/>
    </row>
    <row r="88" spans="1:18" ht="18.75" hidden="1" x14ac:dyDescent="0.3">
      <c r="A88" s="189">
        <v>1200</v>
      </c>
      <c r="B88" s="150">
        <f t="shared" ref="B88:D88" si="78">(IF(B64&lt;2300,64/B64,IF(B64&gt;3000,(-1.8*LOG((0.002/8.82/3.7)^1.11+6.9/B64))^-2,23.857*10^-6*B64-0.0271)))/(IF(B52&lt;2300,64/B52,IF(B52&gt;3000,(-1.8*LOG((0.002/8.82/3.7)^1.11+6.9/B52))^-2,23.857*10^-6*B52-0.0271)))*(0.3008*$A88/1000-0.1436)*B126^(0.0345*($A88/1000)^2-0.1152*$A88/1000+2.0888)</f>
        <v>1681.8763700952854</v>
      </c>
      <c r="C88" s="151">
        <f t="shared" si="78"/>
        <v>5318.9500900966941</v>
      </c>
      <c r="D88" s="152">
        <f t="shared" si="78"/>
        <v>8311.3046112240445</v>
      </c>
      <c r="E88" s="20"/>
      <c r="F88" s="189">
        <v>1200</v>
      </c>
      <c r="G88" s="150">
        <f t="shared" ref="G88:I88" si="79">(IF(G64&lt;2300,64/G64,IF(G64&gt;3000,(-1.8*LOG((0.002/8.82/3.7)^1.11+6.9/G64))^-2,23.857*10^-6*G64-0.0271)))/(IF(G52&lt;2300,64/G52,IF(G52&gt;3000,(-1.8*LOG((0.002/8.82/3.7)^1.11+6.9/G52))^-2,23.857*10^-6*G52-0.0271)))*(2.0845*$A88/1000-1.2555)*G126^(0.0275*($A88/1000)^2-0.1172*$A88/1000+1.6726)</f>
        <v>2821.4168125424562</v>
      </c>
      <c r="H88" s="151">
        <f t="shared" si="79"/>
        <v>6965.3815943126247</v>
      </c>
      <c r="I88" s="152">
        <f t="shared" si="79"/>
        <v>9891.1050418594241</v>
      </c>
      <c r="J88" s="8"/>
      <c r="K88" s="189">
        <v>1200</v>
      </c>
      <c r="L88" s="150">
        <f t="shared" ref="L88:N88" si="80">(IF(L64&lt;2300,64/L64,IF(L64&gt;3000,(-1.8*LOG((0.002/8.82/3.7)^1.11+6.9/L64))^-2,23.857*10^-6*L64-0.0271)))/(IF(L52&lt;2300,64/L52,IF(L52&gt;3000,(-1.8*LOG((0.002/8.82/3.7)^1.11+6.9/L52))^-2,23.857*10^-6*L52-0.0271)))*(2.0845*$A88/1000-1.2555)*L126^(0.0275*($A88/1000)^2-0.1172*$A88/1000+1.6726)</f>
        <v>3825.5875844099382</v>
      </c>
      <c r="M88" s="151">
        <f t="shared" si="80"/>
        <v>9448.7195936814296</v>
      </c>
      <c r="N88" s="152">
        <f t="shared" si="80"/>
        <v>13418.797370038079</v>
      </c>
      <c r="O88" s="8"/>
      <c r="P88" s="8"/>
      <c r="Q88" s="116"/>
      <c r="R88" s="116"/>
    </row>
    <row r="89" spans="1:18" ht="18.75" hidden="1" x14ac:dyDescent="0.3">
      <c r="A89" s="22">
        <v>1600</v>
      </c>
      <c r="B89" s="153">
        <f t="shared" ref="B89:D89" si="81">(IF(B65&lt;2300,64/B65,IF(B65&gt;3000,(-1.8*LOG((0.002/8.82/3.7)^1.11+6.9/B65))^-2,23.857*10^-6*B65-0.0271)))/(IF(B53&lt;2300,64/B53,IF(B53&gt;3000,(-1.8*LOG((0.002/8.82/3.7)^1.11+6.9/B53))^-2,23.857*10^-6*B53-0.0271)))*(0.3008*$A89/1000-0.1436)*B127^(0.0345*($A89/1000)^2-0.1152*$A89/1000+2.0888)</f>
        <v>5561.2464437766939</v>
      </c>
      <c r="C89" s="154">
        <f t="shared" si="81"/>
        <v>17509.488613310372</v>
      </c>
      <c r="D89" s="155">
        <f t="shared" si="81"/>
        <v>27314.656042802952</v>
      </c>
      <c r="E89" s="20"/>
      <c r="F89" s="22">
        <v>1600</v>
      </c>
      <c r="G89" s="153">
        <f t="shared" ref="G89:I89" si="82">(IF(G65&lt;2300,64/G65,IF(G65&gt;3000,(-1.8*LOG((0.002/8.82/3.7)^1.11+6.9/G65))^-2,23.857*10^-6*G65-0.0271)))/(IF(G53&lt;2300,64/G53,IF(G53&gt;3000,(-1.8*LOG((0.002/8.82/3.7)^1.11+6.9/G53))^-2,23.857*10^-6*G53-0.0271)))*(2.0845*$A89/1000-1.2555)*G127^(0.0275*($A89/1000)^2-0.1172*$A89/1000+1.6726)</f>
        <v>8048.482473188752</v>
      </c>
      <c r="H89" s="154">
        <f t="shared" si="82"/>
        <v>19692.545721107363</v>
      </c>
      <c r="I89" s="155">
        <f t="shared" si="82"/>
        <v>27866.114016328902</v>
      </c>
      <c r="J89" s="8"/>
      <c r="K89" s="22">
        <v>1600</v>
      </c>
      <c r="L89" s="153">
        <f t="shared" ref="L89:N89" si="83">(IF(L65&lt;2300,64/L65,IF(L65&gt;3000,(-1.8*LOG((0.002/8.82/3.7)^1.11+6.9/L65))^-2,23.857*10^-6*L65-0.0271)))/(IF(L53&lt;2300,64/L53,IF(L53&gt;3000,(-1.8*LOG((0.002/8.82/3.7)^1.11+6.9/L53))^-2,23.857*10^-6*L53-0.0271)))*(2.0845*$A89/1000-1.2555)*L127^(0.0275*($A89/1000)^2-0.1172*$A89/1000+1.6726)</f>
        <v>10885.264557353963</v>
      </c>
      <c r="M89" s="154">
        <f t="shared" si="83"/>
        <v>26640.87948400222</v>
      </c>
      <c r="N89" s="155">
        <f t="shared" si="83"/>
        <v>37690.843863654307</v>
      </c>
      <c r="O89" s="8"/>
      <c r="P89" s="8"/>
      <c r="Q89" s="116"/>
      <c r="R89" s="116"/>
    </row>
    <row r="90" spans="1:18" ht="18.75" hidden="1" x14ac:dyDescent="0.3">
      <c r="A90" s="21">
        <v>2100</v>
      </c>
      <c r="B90" s="186">
        <f t="shared" ref="B90:D90" si="84">(IF(B66&lt;2300,64/B66,IF(B66&gt;3000,(-1.8*LOG((0.002/8.82/3.7)^1.11+6.9/B66))^-2,23.857*10^-6*B66-0.0271)))/(IF(B54&lt;2300,64/B54,IF(B54&gt;3000,(-1.8*LOG((0.002/8.82/3.7)^1.11+6.9/B54))^-2,23.857*10^-6*B54-0.0271)))*(0.3008*$A90/1000-0.1436)*B128^(0.0345*($A90/1000)^2-0.1152*$A90/1000+2.0888)</f>
        <v>16835.624018332463</v>
      </c>
      <c r="C90" s="187">
        <f t="shared" si="84"/>
        <v>53210.389932602164</v>
      </c>
      <c r="D90" s="188">
        <f t="shared" si="84"/>
        <v>83105.518286865306</v>
      </c>
      <c r="E90" s="20"/>
      <c r="F90" s="21">
        <v>2100</v>
      </c>
      <c r="G90" s="186">
        <f t="shared" ref="G90:I90" si="85">(IF(G66&lt;2300,64/G66,IF(G66&gt;3000,(-1.8*LOG((0.002/8.82/3.7)^1.11+6.9/G66))^-2,23.857*10^-6*G66-0.0271)))/(IF(G54&lt;2300,64/G54,IF(G54&gt;3000,(-1.8*LOG((0.002/8.82/3.7)^1.11+6.9/G54))^-2,23.857*10^-6*G54-0.0271)))*(2.0845*$A90/1000-1.2555)*G128^(0.0275*($A90/1000)^2-0.1172*$A90/1000+1.6726)</f>
        <v>20081.12499851577</v>
      </c>
      <c r="H90" s="187">
        <f t="shared" si="85"/>
        <v>48921.393078474743</v>
      </c>
      <c r="I90" s="188">
        <f t="shared" si="85"/>
        <v>69098.524226178139</v>
      </c>
      <c r="J90" s="8"/>
      <c r="K90" s="21">
        <v>2100</v>
      </c>
      <c r="L90" s="186">
        <f t="shared" ref="L90:N90" si="86">(IF(L66&lt;2300,64/L66,IF(L66&gt;3000,(-1.8*LOG((0.002/8.82/3.7)^1.11+6.9/L66))^-2,23.857*10^-6*L66-0.0271)))/(IF(L54&lt;2300,64/L54,IF(L54&gt;3000,(-1.8*LOG((0.002/8.82/3.7)^1.11+6.9/L54))^-2,23.857*10^-6*L54-0.0271)))*(2.0845*$A90/1000-1.2555)*L128^(0.0275*($A90/1000)^2-0.1172*$A90/1000+1.6726)</f>
        <v>27114.393872936969</v>
      </c>
      <c r="M90" s="187">
        <f t="shared" si="86"/>
        <v>66048.781917148313</v>
      </c>
      <c r="N90" s="188">
        <f t="shared" si="86"/>
        <v>93294.871288785522</v>
      </c>
      <c r="O90" s="8"/>
      <c r="P90" s="8"/>
      <c r="Q90" s="116"/>
      <c r="R90" s="116"/>
    </row>
    <row r="91" spans="1:18" ht="18.75" hidden="1" x14ac:dyDescent="0.3">
      <c r="A91" s="189">
        <v>2400</v>
      </c>
      <c r="B91" s="150">
        <f t="shared" ref="B91:D91" si="87">(IF(B67&lt;2300,64/B67,IF(B67&gt;3000,(-1.8*LOG((0.002/8.82/3.7)^1.11+6.9/B67))^-2,23.857*10^-6*B67-0.0271)))/(IF(B55&lt;2300,64/B55,IF(B55&gt;3000,(-1.8*LOG((0.002/8.82/3.7)^1.11+6.9/B55))^-2,23.857*10^-6*B55-0.0271)))*(0.3008*$A91/1000-0.1436)*B129^(0.0345*($A91/1000)^2-0.1152*$A91/1000+2.0888)</f>
        <v>31823.081517576931</v>
      </c>
      <c r="C91" s="151">
        <f t="shared" si="87"/>
        <v>101173.3820844734</v>
      </c>
      <c r="D91" s="152">
        <f t="shared" si="87"/>
        <v>158487.16443957502</v>
      </c>
      <c r="E91" s="20"/>
      <c r="F91" s="189">
        <v>2400</v>
      </c>
      <c r="G91" s="150">
        <f t="shared" ref="G91:I91" si="88">(IF(G67&lt;2300,64/G67,IF(G67&gt;3000,(-1.8*LOG((0.002/8.82/3.7)^1.11+6.9/G67))^-2,23.857*10^-6*G67-0.0271)))/(IF(G55&lt;2300,64/G55,IF(G55&gt;3000,(-1.8*LOG((0.002/8.82/3.7)^1.11+6.9/G55))^-2,23.857*10^-6*G55-0.0271)))*(2.0845*$A91/1000-1.2555)*G129^(0.0275*($A91/1000)^2-0.1172*$A91/1000+1.6726)</f>
        <v>33255.408904217031</v>
      </c>
      <c r="H91" s="151">
        <f t="shared" si="88"/>
        <v>81113.275787155784</v>
      </c>
      <c r="I91" s="152">
        <f t="shared" si="88"/>
        <v>114628.91206758477</v>
      </c>
      <c r="J91" s="8"/>
      <c r="K91" s="189">
        <v>2400</v>
      </c>
      <c r="L91" s="150">
        <f t="shared" ref="L91:N91" si="89">(IF(L67&lt;2300,64/L67,IF(L67&gt;3000,(-1.8*LOG((0.002/8.82/3.7)^1.11+6.9/L67))^-2,23.857*10^-6*L67-0.0271)))/(IF(L55&lt;2300,64/L55,IF(L55&gt;3000,(-1.8*LOG((0.002/8.82/3.7)^1.11+6.9/L55))^-2,23.857*10^-6*L55-0.0271)))*(2.0845*$A91/1000-1.2555)*L129^(0.0275*($A91/1000)^2-0.1172*$A91/1000+1.6726)</f>
        <v>44929.96240709928</v>
      </c>
      <c r="M91" s="151">
        <f t="shared" si="89"/>
        <v>109595.67503178757</v>
      </c>
      <c r="N91" s="152">
        <f t="shared" si="89"/>
        <v>154862.32090648921</v>
      </c>
      <c r="O91" s="8"/>
      <c r="P91" s="8"/>
      <c r="Q91" s="116"/>
      <c r="R91" s="116"/>
    </row>
    <row r="92" spans="1:18" ht="18.75" hidden="1" x14ac:dyDescent="0.3">
      <c r="A92" s="22">
        <v>2700</v>
      </c>
      <c r="B92" s="153">
        <f t="shared" ref="B92:D92" si="90">(IF(B68&lt;2300,64/B68,IF(B68&gt;3000,(-1.8*LOG((0.002/8.82/3.7)^1.11+6.9/B68))^-2,23.857*10^-6*B68-0.0271)))/(IF(B56&lt;2300,64/B56,IF(B56&gt;3000,(-1.8*LOG((0.002/8.82/3.7)^1.11+6.9/B56))^-2,23.857*10^-6*B56-0.0271)))*(0.3008*$A92/1000-0.1436)*B130^(0.0345*($A92/1000)^2-0.1152*$A92/1000+2.0888)</f>
        <v>58666.691049650319</v>
      </c>
      <c r="C92" s="154">
        <f t="shared" si="90"/>
        <v>188594.97358110905</v>
      </c>
      <c r="D92" s="155">
        <f t="shared" si="90"/>
        <v>296610.28851596586</v>
      </c>
      <c r="E92" s="20"/>
      <c r="F92" s="22">
        <v>2700</v>
      </c>
      <c r="G92" s="153">
        <f t="shared" ref="G92:I92" si="91">(IF(G68&lt;2300,64/G68,IF(G68&gt;3000,(-1.8*LOG((0.002/8.82/3.7)^1.11+6.9/G68))^-2,23.857*10^-6*G68-0.0271)))/(IF(G56&lt;2300,64/G56,IF(G56&gt;3000,(-1.8*LOG((0.002/8.82/3.7)^1.11+6.9/G56))^-2,23.857*10^-6*G56-0.0271)))*(2.0845*$A92/1000-1.2555)*G130^(0.0275*($A92/1000)^2-0.1172*$A92/1000+1.6726)</f>
        <v>53594.048833714201</v>
      </c>
      <c r="H92" s="154">
        <f t="shared" si="91"/>
        <v>131256.15359547414</v>
      </c>
      <c r="I92" s="155">
        <f t="shared" si="91"/>
        <v>185768.97780456048</v>
      </c>
      <c r="J92" s="8"/>
      <c r="K92" s="22">
        <v>2700</v>
      </c>
      <c r="L92" s="153">
        <f t="shared" ref="L92:N92" si="92">(IF(L68&lt;2300,64/L68,IF(L68&gt;3000,(-1.8*LOG((0.002/8.82/3.7)^1.11+6.9/L68))^-2,23.857*10^-6*L68-0.0271)))/(IF(L56&lt;2300,64/L56,IF(L56&gt;3000,(-1.8*LOG((0.002/8.82/3.7)^1.11+6.9/L56))^-2,23.857*10^-6*L56-0.0271)))*(2.0845*$A92/1000-1.2555)*L130^(0.0275*($A92/1000)^2-0.1172*$A92/1000+1.6726)</f>
        <v>72501.775551703962</v>
      </c>
      <c r="M92" s="154">
        <f t="shared" si="92"/>
        <v>177542.45264630046</v>
      </c>
      <c r="N92" s="155">
        <f t="shared" si="92"/>
        <v>251293.78003724667</v>
      </c>
      <c r="O92" s="8"/>
      <c r="P92" s="8"/>
      <c r="Q92" s="116"/>
      <c r="R92" s="116"/>
    </row>
    <row r="93" spans="1:18" ht="18.75" hidden="1" x14ac:dyDescent="0.3">
      <c r="A93" s="8"/>
      <c r="B93" s="8"/>
      <c r="C93" s="116"/>
      <c r="D93" s="116"/>
    </row>
    <row r="94" spans="1:18" ht="21" hidden="1" x14ac:dyDescent="0.35">
      <c r="A94" s="71"/>
      <c r="B94" s="151"/>
      <c r="C94" s="151"/>
      <c r="D94" s="151"/>
      <c r="E94" s="33"/>
      <c r="F94" s="33"/>
      <c r="G94" s="151"/>
      <c r="H94" s="151"/>
      <c r="I94" s="151"/>
      <c r="J94" s="8"/>
      <c r="K94" s="33"/>
      <c r="L94" s="151"/>
      <c r="M94" s="151"/>
      <c r="N94" s="151"/>
      <c r="O94" s="8"/>
      <c r="P94" s="8"/>
      <c r="Q94" s="116"/>
      <c r="R94" s="116"/>
    </row>
    <row r="95" spans="1:18" ht="18.75" hidden="1" x14ac:dyDescent="0.3">
      <c r="A95" s="224" t="s">
        <v>137</v>
      </c>
      <c r="C95" s="151"/>
      <c r="D95" s="151"/>
      <c r="E95" s="33"/>
      <c r="F95" s="33"/>
      <c r="G95" s="151"/>
      <c r="H95" s="151"/>
      <c r="I95" s="151"/>
      <c r="J95" s="8"/>
      <c r="K95" s="33"/>
      <c r="L95" s="151"/>
      <c r="M95" s="151"/>
      <c r="N95" s="151"/>
      <c r="O95" s="8"/>
      <c r="P95" s="8"/>
      <c r="Q95" s="116"/>
      <c r="R95" s="116"/>
    </row>
    <row r="96" spans="1:18" ht="21" hidden="1" x14ac:dyDescent="0.35">
      <c r="A96" s="71"/>
      <c r="B96" s="151"/>
      <c r="C96" s="151"/>
      <c r="D96" s="151"/>
      <c r="E96" s="33"/>
      <c r="F96" s="33"/>
      <c r="G96" s="151"/>
      <c r="H96" s="151"/>
      <c r="I96" s="151"/>
      <c r="J96" s="8"/>
      <c r="K96" s="33"/>
      <c r="L96" s="151"/>
      <c r="M96" s="151"/>
      <c r="N96" s="151"/>
      <c r="O96" s="8"/>
      <c r="P96" s="8"/>
      <c r="Q96" s="116"/>
      <c r="R96" s="116"/>
    </row>
    <row r="97" spans="1:20" ht="21" hidden="1" x14ac:dyDescent="0.35">
      <c r="A97" s="71"/>
      <c r="B97" s="8" t="s">
        <v>133</v>
      </c>
      <c r="C97" s="116"/>
      <c r="D97" s="116"/>
      <c r="E97" s="116"/>
      <c r="F97" s="8" t="s">
        <v>134</v>
      </c>
      <c r="G97" s="71"/>
      <c r="H97" s="76"/>
      <c r="I97" s="116"/>
      <c r="J97" s="8" t="s">
        <v>135</v>
      </c>
      <c r="K97" s="116"/>
      <c r="L97" s="116"/>
      <c r="M97" s="116"/>
      <c r="N97" s="116"/>
      <c r="O97" s="116"/>
      <c r="P97" s="116"/>
    </row>
    <row r="98" spans="1:20" ht="21" hidden="1" x14ac:dyDescent="0.35">
      <c r="A98" s="71"/>
      <c r="B98" s="162" t="s">
        <v>58</v>
      </c>
      <c r="C98" s="171"/>
      <c r="D98" s="116"/>
      <c r="E98" s="116"/>
      <c r="F98" s="162" t="s">
        <v>58</v>
      </c>
      <c r="G98" s="171"/>
      <c r="H98" s="116"/>
      <c r="I98" s="116"/>
      <c r="J98" s="162" t="s">
        <v>58</v>
      </c>
      <c r="K98" s="171"/>
      <c r="L98" s="116"/>
      <c r="M98" s="116"/>
      <c r="N98" s="116"/>
      <c r="O98" s="116"/>
      <c r="P98" s="116"/>
    </row>
    <row r="99" spans="1:20" ht="28.5" hidden="1" x14ac:dyDescent="0.45">
      <c r="A99" s="71"/>
      <c r="B99" s="167" t="s">
        <v>61</v>
      </c>
      <c r="C99" s="218" t="s">
        <v>68</v>
      </c>
      <c r="D99" s="150"/>
      <c r="E99" s="116"/>
      <c r="F99" s="167" t="s">
        <v>61</v>
      </c>
      <c r="G99" s="220" t="s">
        <v>68</v>
      </c>
      <c r="H99" s="151"/>
      <c r="I99" s="116"/>
      <c r="J99" s="167" t="s">
        <v>61</v>
      </c>
      <c r="K99" s="220" t="s">
        <v>68</v>
      </c>
      <c r="L99" s="151"/>
      <c r="M99" s="116"/>
      <c r="N99" s="151"/>
      <c r="O99" s="116"/>
      <c r="P99" s="116"/>
    </row>
    <row r="100" spans="1:20" ht="21" hidden="1" x14ac:dyDescent="0.35">
      <c r="A100" s="71"/>
      <c r="B100" s="21">
        <v>850</v>
      </c>
      <c r="C100" s="192" cm="1">
        <f t="array" ref="C100:C105">IF(K4=1,B63:B68,IF(K4=2,C63:C68,IF(K4=3,D63:D68,"Error")))</f>
        <v>3560.2754227476039</v>
      </c>
      <c r="D100" s="37"/>
      <c r="E100" s="116"/>
      <c r="F100" s="21">
        <v>850</v>
      </c>
      <c r="G100" s="221" cm="1">
        <f t="array" ref="G100:G105">IF(K4=1,G63:G68,IF(K4=2,H63:H68,IF(K4=3,I63:I68,"Error")))</f>
        <v>3680.2847066604436</v>
      </c>
      <c r="H100" s="38"/>
      <c r="I100" s="116"/>
      <c r="J100" s="21">
        <v>850</v>
      </c>
      <c r="K100" s="221" cm="1">
        <f t="array" ref="K100:K105">IF(K4=1,L63:L68,IF(K4=2,M63:M68,IF(K4=3,N63:N68,"Error")))</f>
        <v>4467.0122345335103</v>
      </c>
      <c r="L100" s="38"/>
      <c r="M100" s="116"/>
      <c r="N100" s="38"/>
      <c r="O100" s="116"/>
      <c r="P100" s="116"/>
    </row>
    <row r="101" spans="1:20" ht="21" hidden="1" x14ac:dyDescent="0.35">
      <c r="A101" s="71"/>
      <c r="B101" s="189">
        <v>1200</v>
      </c>
      <c r="C101" s="193">
        <v>7120.5508454952078</v>
      </c>
      <c r="D101" s="37"/>
      <c r="E101" s="190"/>
      <c r="F101" s="189">
        <v>1200</v>
      </c>
      <c r="G101" s="222">
        <v>7360.5694133208872</v>
      </c>
      <c r="H101" s="38"/>
      <c r="I101" s="219"/>
      <c r="J101" s="189">
        <v>1200</v>
      </c>
      <c r="K101" s="222">
        <v>8936.6913420428609</v>
      </c>
      <c r="L101" s="38"/>
      <c r="M101" s="219"/>
      <c r="N101" s="38"/>
      <c r="O101" s="116"/>
      <c r="P101" s="185"/>
    </row>
    <row r="102" spans="1:20" ht="21" hidden="1" x14ac:dyDescent="0.35">
      <c r="A102" s="71"/>
      <c r="B102" s="22">
        <v>1600</v>
      </c>
      <c r="C102" s="194">
        <v>10576.818222185015</v>
      </c>
      <c r="D102" s="37"/>
      <c r="F102" s="22">
        <v>1600</v>
      </c>
      <c r="G102" s="223">
        <v>10931.512327971854</v>
      </c>
      <c r="H102" s="38"/>
      <c r="I102" s="4"/>
      <c r="J102" s="22">
        <v>1600</v>
      </c>
      <c r="K102" s="223">
        <v>13275.693673736008</v>
      </c>
      <c r="L102" s="38"/>
      <c r="M102" s="4"/>
      <c r="N102" s="38"/>
    </row>
    <row r="103" spans="1:20" ht="21" hidden="1" x14ac:dyDescent="0.35">
      <c r="A103" s="71"/>
      <c r="B103" s="21">
        <v>2100</v>
      </c>
      <c r="C103" s="192">
        <v>15081.166678380299</v>
      </c>
      <c r="D103" s="37"/>
      <c r="F103" s="21">
        <v>2100</v>
      </c>
      <c r="G103" s="221">
        <v>15587.87254379007</v>
      </c>
      <c r="H103" s="38"/>
      <c r="I103" s="4"/>
      <c r="J103" s="21">
        <v>2100</v>
      </c>
      <c r="K103" s="221">
        <v>18924.130636567039</v>
      </c>
      <c r="L103" s="38"/>
      <c r="M103" s="4"/>
      <c r="N103" s="38"/>
    </row>
    <row r="104" spans="1:20" ht="21" hidden="1" x14ac:dyDescent="0.35">
      <c r="A104" s="71"/>
      <c r="B104" s="189">
        <v>2400</v>
      </c>
      <c r="C104" s="193">
        <v>18429.425699548552</v>
      </c>
      <c r="D104" s="37"/>
      <c r="F104" s="189">
        <v>2400</v>
      </c>
      <c r="G104" s="222">
        <v>19049.473666431561</v>
      </c>
      <c r="H104" s="38"/>
      <c r="I104" s="4"/>
      <c r="J104" s="189">
        <v>2400</v>
      </c>
      <c r="K104" s="222">
        <v>23132.45619244398</v>
      </c>
      <c r="L104" s="38"/>
      <c r="M104" s="4"/>
      <c r="N104" s="38"/>
    </row>
    <row r="105" spans="1:20" ht="21" hidden="1" x14ac:dyDescent="0.35">
      <c r="A105" s="71"/>
      <c r="B105" s="22">
        <v>2700</v>
      </c>
      <c r="C105" s="194">
        <v>22097.709477817709</v>
      </c>
      <c r="D105" s="37"/>
      <c r="F105" s="22">
        <v>2700</v>
      </c>
      <c r="G105" s="223">
        <v>22839.100165101478</v>
      </c>
      <c r="H105" s="38"/>
      <c r="I105" s="4"/>
      <c r="J105" s="22">
        <v>2700</v>
      </c>
      <c r="K105" s="223">
        <v>27730.145202793694</v>
      </c>
      <c r="L105" s="38"/>
      <c r="M105" s="4"/>
      <c r="N105" s="38"/>
    </row>
    <row r="106" spans="1:20" ht="21" hidden="1" x14ac:dyDescent="0.35">
      <c r="A106" s="71"/>
      <c r="B106" s="38"/>
      <c r="C106" s="4"/>
      <c r="D106" s="38"/>
    </row>
    <row r="107" spans="1:20" ht="21" hidden="1" x14ac:dyDescent="0.35">
      <c r="A107" s="76"/>
      <c r="B107" s="116"/>
      <c r="C107" s="116"/>
      <c r="D107" s="116"/>
      <c r="E107" s="116"/>
      <c r="F107" s="116"/>
      <c r="G107" s="71"/>
      <c r="H107" s="76"/>
      <c r="I107" s="116"/>
      <c r="J107" s="116"/>
      <c r="K107" s="116"/>
      <c r="L107" s="116"/>
      <c r="M107" s="116"/>
      <c r="N107" s="4"/>
      <c r="O107" s="76"/>
      <c r="P107" s="116"/>
      <c r="Q107" s="116"/>
      <c r="R107" s="116"/>
      <c r="S107" s="116"/>
      <c r="T107" s="116"/>
    </row>
    <row r="108" spans="1:20" ht="21" x14ac:dyDescent="0.35">
      <c r="A108" s="126" t="s">
        <v>86</v>
      </c>
      <c r="B108" s="116"/>
      <c r="C108" s="116"/>
      <c r="D108" s="116"/>
      <c r="E108" s="116"/>
      <c r="F108" s="116"/>
      <c r="G108" s="71"/>
      <c r="H108" s="76"/>
      <c r="I108" s="116"/>
      <c r="J108" s="116"/>
      <c r="K108" s="116"/>
      <c r="L108" s="116"/>
      <c r="M108" s="116"/>
      <c r="N108" s="4"/>
      <c r="O108" s="76"/>
      <c r="P108" s="116"/>
      <c r="Q108" s="116"/>
      <c r="R108" s="116"/>
      <c r="S108" s="116"/>
      <c r="T108" s="116"/>
    </row>
    <row r="109" spans="1:20" ht="21" x14ac:dyDescent="0.35">
      <c r="A109" s="128" t="s">
        <v>87</v>
      </c>
      <c r="B109" s="116"/>
      <c r="C109" s="116"/>
      <c r="D109" s="116"/>
      <c r="E109" s="116"/>
      <c r="F109" s="116"/>
      <c r="G109" s="71"/>
      <c r="H109" s="76"/>
      <c r="I109" s="116"/>
      <c r="J109" s="116"/>
      <c r="K109" s="116"/>
      <c r="L109" s="116"/>
      <c r="M109" s="116"/>
      <c r="N109" s="4"/>
      <c r="O109" s="76"/>
      <c r="P109" s="116"/>
      <c r="Q109" s="116"/>
      <c r="R109" s="116"/>
      <c r="S109" s="116"/>
      <c r="T109" s="116"/>
    </row>
    <row r="110" spans="1:20" ht="21" x14ac:dyDescent="0.35">
      <c r="A110" s="76"/>
      <c r="B110" s="8" t="s">
        <v>133</v>
      </c>
      <c r="C110" s="116"/>
      <c r="D110" s="116"/>
      <c r="E110" s="116"/>
      <c r="F110" s="8" t="s">
        <v>134</v>
      </c>
      <c r="G110" s="71"/>
      <c r="H110" s="76"/>
      <c r="I110" s="116"/>
      <c r="J110" s="8" t="s">
        <v>135</v>
      </c>
      <c r="K110" s="116"/>
      <c r="L110" s="116"/>
      <c r="M110" s="116"/>
    </row>
    <row r="111" spans="1:20" ht="21" x14ac:dyDescent="0.35">
      <c r="A111" s="76"/>
      <c r="B111" s="162" t="s">
        <v>58</v>
      </c>
      <c r="C111" s="173" t="s">
        <v>161</v>
      </c>
      <c r="D111" s="118"/>
      <c r="E111" s="116"/>
      <c r="F111" s="162" t="s">
        <v>58</v>
      </c>
      <c r="G111" s="173" t="s">
        <v>161</v>
      </c>
      <c r="H111" s="118"/>
      <c r="I111" s="116"/>
      <c r="J111" s="162" t="s">
        <v>58</v>
      </c>
      <c r="K111" s="173" t="s">
        <v>161</v>
      </c>
      <c r="L111" s="118"/>
      <c r="M111" s="116"/>
    </row>
    <row r="112" spans="1:20" ht="21" x14ac:dyDescent="0.35">
      <c r="A112" s="76"/>
      <c r="B112" s="167" t="s">
        <v>61</v>
      </c>
      <c r="C112" s="181" t="s">
        <v>101</v>
      </c>
      <c r="D112" s="155" t="s">
        <v>102</v>
      </c>
      <c r="E112" s="116"/>
      <c r="F112" s="167" t="s">
        <v>61</v>
      </c>
      <c r="G112" s="181" t="s">
        <v>101</v>
      </c>
      <c r="H112" s="155" t="s">
        <v>102</v>
      </c>
      <c r="I112" s="116"/>
      <c r="J112" s="167" t="s">
        <v>61</v>
      </c>
      <c r="K112" s="181" t="s">
        <v>101</v>
      </c>
      <c r="L112" s="155" t="s">
        <v>102</v>
      </c>
      <c r="M112" s="116"/>
    </row>
    <row r="113" spans="1:14" ht="21" x14ac:dyDescent="0.35">
      <c r="A113" s="76"/>
      <c r="B113" s="229">
        <v>850</v>
      </c>
      <c r="C113" s="173" cm="1">
        <f t="array" ref="C113:C118">IF(K4=1,B75:B80,IF(K4=2,C75:C80,IF(K4=3,D75:D80,AA13:AA20)))</f>
        <v>890</v>
      </c>
      <c r="D113" s="188" cm="1">
        <f t="array" ref="D113:D118">IF(K4=1,B87:B92,IF(K4=2,C87:C92,IF(K4=3,D87:D92,AA13:AA20)))</f>
        <v>733.68484707643415</v>
      </c>
      <c r="E113" s="116"/>
      <c r="F113" s="229">
        <v>850</v>
      </c>
      <c r="G113" s="173" cm="1">
        <f t="array" ref="G113:G118">IF(K4=1,G75:G80,IF(K4=2,H75:H80,IF(K4=3,I75:I80,AA13:AA20)))</f>
        <v>1380</v>
      </c>
      <c r="H113" s="188" cm="1">
        <f t="array" ref="H113:H118">IF(K4=1,G87:G92,IF(K4=2,H87:H92,IF(K4=3,I87:I92,AA13:AA20)))</f>
        <v>1075.6071877756051</v>
      </c>
      <c r="I113" s="116"/>
      <c r="J113" s="229">
        <v>850</v>
      </c>
      <c r="K113" s="173" cm="1">
        <f t="array" ref="K113:K118">IF(K4=1,L75:L80,IF(K4=2,M75:M80,IF(K4=3,N75:N80,AA13:AA20)))</f>
        <v>1675</v>
      </c>
      <c r="L113" s="188" cm="1">
        <f t="array" ref="L113:L118">IF(K4=1,L87:L92,IF(K4=2,M87:M92,IF(K4=3,N87:N92,AA13:AA20)))</f>
        <v>1464.4318981971182</v>
      </c>
      <c r="M113" s="116"/>
    </row>
    <row r="114" spans="1:14" ht="21" x14ac:dyDescent="0.35">
      <c r="B114" s="230">
        <v>1200</v>
      </c>
      <c r="C114" s="177">
        <v>1780</v>
      </c>
      <c r="D114" s="152">
        <v>5318.9500900966941</v>
      </c>
      <c r="E114" s="190"/>
      <c r="F114" s="230">
        <v>1200</v>
      </c>
      <c r="G114" s="177">
        <v>2760</v>
      </c>
      <c r="H114" s="152">
        <v>6965.3815943126247</v>
      </c>
      <c r="I114" s="190"/>
      <c r="J114" s="230">
        <v>1200</v>
      </c>
      <c r="K114" s="177">
        <v>3351</v>
      </c>
      <c r="L114" s="152">
        <v>9448.7195936814296</v>
      </c>
      <c r="M114" s="190"/>
    </row>
    <row r="115" spans="1:14" ht="21" x14ac:dyDescent="0.35">
      <c r="B115" s="228">
        <v>1600</v>
      </c>
      <c r="C115" s="181">
        <v>2644</v>
      </c>
      <c r="D115" s="155">
        <v>17509.488613310372</v>
      </c>
      <c r="E115" s="190"/>
      <c r="F115" s="228">
        <v>1600</v>
      </c>
      <c r="G115" s="181">
        <v>4099</v>
      </c>
      <c r="H115" s="155">
        <v>19692.545721107363</v>
      </c>
      <c r="I115" s="190"/>
      <c r="J115" s="228">
        <v>1600</v>
      </c>
      <c r="K115" s="181">
        <v>4978</v>
      </c>
      <c r="L115" s="155">
        <v>26640.87948400222</v>
      </c>
    </row>
    <row r="116" spans="1:14" ht="21" x14ac:dyDescent="0.35">
      <c r="B116" s="229">
        <v>2100</v>
      </c>
      <c r="C116" s="173">
        <v>3770</v>
      </c>
      <c r="D116" s="188">
        <v>53210.389932602164</v>
      </c>
      <c r="E116" s="190"/>
      <c r="F116" s="229">
        <v>2100</v>
      </c>
      <c r="G116" s="173">
        <v>5845</v>
      </c>
      <c r="H116" s="188">
        <v>48921.393078474743</v>
      </c>
      <c r="I116" s="190"/>
      <c r="J116" s="229">
        <v>2100</v>
      </c>
      <c r="K116" s="173">
        <v>7096</v>
      </c>
      <c r="L116" s="188">
        <v>66048.781917148313</v>
      </c>
    </row>
    <row r="117" spans="1:14" ht="21" x14ac:dyDescent="0.35">
      <c r="B117" s="230">
        <v>2400</v>
      </c>
      <c r="C117" s="177">
        <v>4607</v>
      </c>
      <c r="D117" s="152">
        <v>101173.3820844734</v>
      </c>
      <c r="E117" s="190"/>
      <c r="F117" s="230">
        <v>2400</v>
      </c>
      <c r="G117" s="177">
        <v>7143</v>
      </c>
      <c r="H117" s="152">
        <v>81113.275787155784</v>
      </c>
      <c r="I117" s="190"/>
      <c r="J117" s="230">
        <v>2400</v>
      </c>
      <c r="K117" s="177">
        <v>8674</v>
      </c>
      <c r="L117" s="152">
        <v>109595.67503178757</v>
      </c>
    </row>
    <row r="118" spans="1:14" ht="21" x14ac:dyDescent="0.35">
      <c r="B118" s="228">
        <v>2700</v>
      </c>
      <c r="C118" s="181">
        <v>5524</v>
      </c>
      <c r="D118" s="155">
        <v>188594.97358110905</v>
      </c>
      <c r="E118" s="190"/>
      <c r="F118" s="228">
        <v>2700</v>
      </c>
      <c r="G118" s="181">
        <v>8564</v>
      </c>
      <c r="H118" s="155">
        <v>131256.15359547414</v>
      </c>
      <c r="I118" s="190"/>
      <c r="J118" s="228">
        <v>2700</v>
      </c>
      <c r="K118" s="181">
        <v>10398</v>
      </c>
      <c r="L118" s="155">
        <v>177542.45264630046</v>
      </c>
    </row>
    <row r="119" spans="1:14" ht="14.25" customHeight="1" x14ac:dyDescent="0.25"/>
    <row r="120" spans="1:14" hidden="1" x14ac:dyDescent="0.25"/>
    <row r="121" spans="1:14" ht="18.75" hidden="1" x14ac:dyDescent="0.3">
      <c r="A121" s="42" t="s">
        <v>156</v>
      </c>
      <c r="B121" s="62"/>
      <c r="C121" s="62"/>
      <c r="D121" s="62"/>
      <c r="E121" s="62"/>
      <c r="F121" s="62"/>
      <c r="G121" s="10"/>
      <c r="H121" s="10"/>
      <c r="I121" s="62"/>
      <c r="J121" s="62"/>
      <c r="K121" s="62"/>
      <c r="L121" s="62"/>
      <c r="M121" s="62"/>
      <c r="N121" s="10"/>
    </row>
    <row r="122" spans="1:14" ht="21" hidden="1" x14ac:dyDescent="0.35">
      <c r="A122" s="8" t="s">
        <v>133</v>
      </c>
      <c r="B122" s="159"/>
      <c r="C122" s="160"/>
      <c r="D122" s="161"/>
      <c r="E122" s="159"/>
      <c r="F122" s="8" t="s">
        <v>134</v>
      </c>
      <c r="G122" s="159"/>
      <c r="H122" s="160"/>
      <c r="I122" s="161"/>
      <c r="J122" s="159"/>
      <c r="K122" s="8" t="s">
        <v>135</v>
      </c>
      <c r="L122" s="159"/>
      <c r="M122" s="159"/>
      <c r="N122" s="159"/>
    </row>
    <row r="123" spans="1:14" ht="21" hidden="1" x14ac:dyDescent="0.35">
      <c r="A123" s="162" t="s">
        <v>58</v>
      </c>
      <c r="B123" s="163"/>
      <c r="C123" s="164" t="s">
        <v>85</v>
      </c>
      <c r="D123" s="164"/>
      <c r="E123" s="165"/>
      <c r="F123" s="162" t="s">
        <v>58</v>
      </c>
      <c r="G123" s="163"/>
      <c r="H123" s="164" t="s">
        <v>85</v>
      </c>
      <c r="I123" s="166"/>
      <c r="J123" s="159"/>
      <c r="K123" s="162" t="s">
        <v>58</v>
      </c>
      <c r="L123" s="163"/>
      <c r="M123" s="164" t="s">
        <v>85</v>
      </c>
      <c r="N123" s="166"/>
    </row>
    <row r="124" spans="1:14" ht="21" hidden="1" x14ac:dyDescent="0.35">
      <c r="A124" s="167" t="s">
        <v>61</v>
      </c>
      <c r="B124" s="168">
        <v>1</v>
      </c>
      <c r="C124" s="169">
        <v>2</v>
      </c>
      <c r="D124" s="169">
        <v>3</v>
      </c>
      <c r="E124" s="170"/>
      <c r="F124" s="184" t="s">
        <v>61</v>
      </c>
      <c r="G124" s="168">
        <v>1</v>
      </c>
      <c r="H124" s="169">
        <v>2</v>
      </c>
      <c r="I124" s="172">
        <v>3</v>
      </c>
      <c r="J124" s="159"/>
      <c r="K124" s="167" t="s">
        <v>61</v>
      </c>
      <c r="L124" s="168">
        <v>1</v>
      </c>
      <c r="M124" s="169">
        <v>2</v>
      </c>
      <c r="N124" s="172">
        <v>3</v>
      </c>
    </row>
    <row r="125" spans="1:14" ht="21" hidden="1" x14ac:dyDescent="0.35">
      <c r="A125" s="21">
        <v>850</v>
      </c>
      <c r="B125" s="34">
        <f>B75*3600/((-0.0035*(($G$4+$G$5)/2)^2-0.0624*($G$4+$G$5)/2+1000.7)*4.186*($G$4-$G$5))</f>
        <v>44.002523268046851</v>
      </c>
      <c r="C125" s="174">
        <f t="shared" ref="C125:D125" si="93">C75*3600/((-0.0035*(($G$4+$G$5)/2)^2-0.0624*($G$4+$G$5)/2+1000.7)*4.186*($G$4-$G$5))</f>
        <v>78.16815510690958</v>
      </c>
      <c r="D125" s="175">
        <f t="shared" si="93"/>
        <v>97.754108577517258</v>
      </c>
      <c r="E125" s="170"/>
      <c r="F125" s="21">
        <v>850</v>
      </c>
      <c r="G125" s="34">
        <f>G75*3600/((-0.0035*(($G$4+$G$5)/2)^2-0.0624*($G$4+$G$5)/2+1000.7)*4.186*($G$4-$G$5))</f>
        <v>68.155604902204303</v>
      </c>
      <c r="H125" s="174">
        <f t="shared" ref="H125:I125" si="94">H75*3600/((-0.0035*(($G$4+$G$5)/2)^2-0.0624*($G$4+$G$5)/2+1000.7)*4.186*($G$4-$G$5))</f>
        <v>121.20455510959013</v>
      </c>
      <c r="I125" s="175">
        <f t="shared" si="94"/>
        <v>151.50569388698767</v>
      </c>
      <c r="J125" s="159"/>
      <c r="K125" s="21">
        <v>850</v>
      </c>
      <c r="L125" s="34">
        <f>L75*3600/((-0.0035*(($G$4+$G$5)/2)^2-0.0624*($G$4+$G$5)/2+1000.7)*4.186*($G$4-$G$5))</f>
        <v>82.735283270459348</v>
      </c>
      <c r="M125" s="174">
        <f t="shared" ref="M125:N125" si="95">M75*3600/((-0.0035*(($G$4+$G$5)/2)^2-0.0624*($G$4+$G$5)/2+1000.7)*4.186*($G$4-$G$5))</f>
        <v>147.11422449895903</v>
      </c>
      <c r="N125" s="175">
        <f t="shared" si="95"/>
        <v>183.91473797063895</v>
      </c>
    </row>
    <row r="126" spans="1:14" ht="21" hidden="1" x14ac:dyDescent="0.35">
      <c r="A126" s="189">
        <v>1200</v>
      </c>
      <c r="B126" s="177">
        <f t="shared" ref="B126:D126" si="96">B76*3600/((-0.0035*(($G$4+$G$5)/2)^2-0.0624*($G$4+$G$5)/2+1000.7)*4.186*($G$4-$G$5))</f>
        <v>87.917217148333137</v>
      </c>
      <c r="C126" s="178">
        <f t="shared" si="96"/>
        <v>156.33631021381916</v>
      </c>
      <c r="D126" s="179">
        <f t="shared" si="96"/>
        <v>195.42038776727395</v>
      </c>
      <c r="E126" s="170"/>
      <c r="F126" s="189">
        <v>1200</v>
      </c>
      <c r="G126" s="177">
        <f t="shared" ref="G126:I126" si="97">G76*3600/((-0.0035*(($G$4+$G$5)/2)^2-0.0624*($G$4+$G$5)/2+1000.7)*4.186*($G$4-$G$5))</f>
        <v>136.3990391921692</v>
      </c>
      <c r="H126" s="178">
        <f t="shared" si="97"/>
        <v>242.40911021918026</v>
      </c>
      <c r="I126" s="179">
        <f t="shared" si="97"/>
        <v>303.01138777397534</v>
      </c>
      <c r="J126" s="159"/>
      <c r="K126" s="189">
        <v>1200</v>
      </c>
      <c r="L126" s="177">
        <f t="shared" ref="L126:N126" si="98">L76*3600/((-0.0035*(($G$4+$G$5)/2)^2-0.0624*($G$4+$G$5)/2+1000.7)*4.186*($G$4-$G$5))</f>
        <v>165.55839592867929</v>
      </c>
      <c r="M126" s="178">
        <f t="shared" si="98"/>
        <v>294.31627838567863</v>
      </c>
      <c r="N126" s="179">
        <f t="shared" si="98"/>
        <v>367.91730532903847</v>
      </c>
    </row>
    <row r="127" spans="1:14" ht="21" hidden="1" x14ac:dyDescent="0.35">
      <c r="A127" s="22">
        <v>1600</v>
      </c>
      <c r="B127" s="181">
        <f t="shared" ref="B127:D127" si="99">B77*3600/((-0.0035*(($G$4+$G$5)/2)^2-0.0624*($G$4+$G$5)/2+1000.7)*4.186*($G$4-$G$5))</f>
        <v>130.60229959997139</v>
      </c>
      <c r="C127" s="182">
        <f t="shared" si="99"/>
        <v>232.22090123895384</v>
      </c>
      <c r="D127" s="183">
        <f t="shared" si="99"/>
        <v>290.27612654869233</v>
      </c>
      <c r="E127" s="170"/>
      <c r="F127" s="22">
        <v>1600</v>
      </c>
      <c r="G127" s="181">
        <f t="shared" ref="G127:I127" si="100">G77*3600/((-0.0035*(($G$4+$G$5)/2)^2-0.0624*($G$4+$G$5)/2+1000.7)*4.186*($G$4-$G$5))</f>
        <v>202.53456817588031</v>
      </c>
      <c r="H127" s="182">
        <f t="shared" si="100"/>
        <v>360.01266043058695</v>
      </c>
      <c r="I127" s="183">
        <f t="shared" si="100"/>
        <v>450.03778288517378</v>
      </c>
      <c r="J127" s="159"/>
      <c r="K127" s="22">
        <v>1600</v>
      </c>
      <c r="L127" s="181">
        <f t="shared" ref="L127:N127" si="101">L77*3600/((-0.0035*(($G$4+$G$5)/2)^2-0.0624*($G$4+$G$5)/2+1000.7)*4.186*($G$4-$G$5))</f>
        <v>245.92228572960317</v>
      </c>
      <c r="M127" s="182">
        <f t="shared" si="101"/>
        <v>437.21469227213021</v>
      </c>
      <c r="N127" s="183">
        <f t="shared" si="101"/>
        <v>546.47445064628243</v>
      </c>
    </row>
    <row r="128" spans="1:14" ht="21" hidden="1" x14ac:dyDescent="0.35">
      <c r="A128" s="21">
        <v>2100</v>
      </c>
      <c r="B128" s="173">
        <f t="shared" ref="B128:D128" si="102">B78*3600/((-0.0035*(($G$4+$G$5)/2)^2-0.0624*($G$4+$G$5)/2+1000.7)*4.186*($G$4-$G$5))</f>
        <v>186.19830205241382</v>
      </c>
      <c r="C128" s="174">
        <f t="shared" si="102"/>
        <v>331.11679185735858</v>
      </c>
      <c r="D128" s="175">
        <f t="shared" si="102"/>
        <v>413.8520751278179</v>
      </c>
      <c r="E128" s="170"/>
      <c r="F128" s="21">
        <v>2100</v>
      </c>
      <c r="G128" s="173">
        <f t="shared" ref="G128:I128" si="103">G78*3600/((-0.0035*(($G$4+$G$5)/2)^2-0.0624*($G$4+$G$5)/2+1000.7)*4.186*($G$4-$G$5))</f>
        <v>288.78302695676257</v>
      </c>
      <c r="H128" s="174">
        <f t="shared" si="103"/>
        <v>513.36277146054658</v>
      </c>
      <c r="I128" s="175">
        <f t="shared" si="103"/>
        <v>641.68150697874307</v>
      </c>
      <c r="J128" s="159"/>
      <c r="K128" s="21">
        <v>2100</v>
      </c>
      <c r="L128" s="173">
        <f t="shared" ref="L128:N128" si="104">L78*3600/((-0.0035*(($G$4+$G$5)/2)^2-0.0624*($G$4+$G$5)/2+1000.7)*4.186*($G$4-$G$5))</f>
        <v>350.61491594020566</v>
      </c>
      <c r="M128" s="174">
        <f t="shared" si="104"/>
        <v>623.23733554902287</v>
      </c>
      <c r="N128" s="175">
        <f t="shared" si="104"/>
        <v>779.04666943627865</v>
      </c>
    </row>
    <row r="129" spans="1:14" ht="21" hidden="1" x14ac:dyDescent="0.35">
      <c r="A129" s="189">
        <v>2400</v>
      </c>
      <c r="B129" s="177">
        <f t="shared" ref="B129:D129" si="105">B79*3600/((-0.0035*(($G$4+$G$5)/2)^2-0.0624*($G$4+$G$5)/2+1000.7)*4.186*($G$4-$G$5))</f>
        <v>227.65377307540408</v>
      </c>
      <c r="C129" s="178">
        <f t="shared" si="105"/>
        <v>404.6299894129578</v>
      </c>
      <c r="D129" s="179">
        <f t="shared" si="105"/>
        <v>505.80944411313737</v>
      </c>
      <c r="E129" s="170"/>
      <c r="F129" s="189">
        <v>2400</v>
      </c>
      <c r="G129" s="177">
        <f t="shared" ref="G129:I129" si="106">G79*3600/((-0.0035*(($G$4+$G$5)/2)^2-0.0624*($G$4+$G$5)/2+1000.7)*4.186*($G$4-$G$5))</f>
        <v>352.89848002198056</v>
      </c>
      <c r="H129" s="178">
        <f t="shared" si="106"/>
        <v>627.36531677376979</v>
      </c>
      <c r="I129" s="179">
        <f t="shared" si="106"/>
        <v>784.22860331415234</v>
      </c>
      <c r="J129" s="159"/>
      <c r="K129" s="189">
        <v>2400</v>
      </c>
      <c r="L129" s="177">
        <f t="shared" ref="L129:N129" si="107">L79*3600/((-0.0035*(($G$4+$G$5)/2)^2-0.0624*($G$4+$G$5)/2+1000.7)*4.186*($G$4-$G$5))</f>
        <v>428.51958288383349</v>
      </c>
      <c r="M129" s="178">
        <f t="shared" si="107"/>
        <v>761.83210943520635</v>
      </c>
      <c r="N129" s="179">
        <f t="shared" si="107"/>
        <v>952.24622210012774</v>
      </c>
    </row>
    <row r="130" spans="1:14" ht="21" hidden="1" x14ac:dyDescent="0.35">
      <c r="A130" s="22">
        <v>2700</v>
      </c>
      <c r="B130" s="181">
        <f t="shared" ref="B130:D130" si="108">B80*3600/((-0.0035*(($G$4+$G$5)/2)^2-0.0624*($G$4+$G$5)/2+1000.7)*4.186*($G$4-$G$5))</f>
        <v>272.88590777209896</v>
      </c>
      <c r="C130" s="182">
        <f t="shared" si="108"/>
        <v>485.16953798940284</v>
      </c>
      <c r="D130" s="183">
        <f t="shared" si="108"/>
        <v>606.46192248675356</v>
      </c>
      <c r="E130" s="170"/>
      <c r="F130" s="22">
        <v>2700</v>
      </c>
      <c r="G130" s="181">
        <f t="shared" ref="G130:I130" si="109">G80*3600/((-0.0035*(($G$4+$G$5)/2)^2-0.0624*($G$4+$G$5)/2+1000.7)*4.186*($G$4-$G$5))</f>
        <v>423.074160842678</v>
      </c>
      <c r="H130" s="182">
        <f t="shared" si="109"/>
        <v>752.17087678154337</v>
      </c>
      <c r="I130" s="183">
        <f t="shared" si="109"/>
        <v>940.21359597692924</v>
      </c>
      <c r="J130" s="159"/>
      <c r="K130" s="22">
        <v>2700</v>
      </c>
      <c r="L130" s="181">
        <f t="shared" ref="L130:N130" si="110">L80*3600/((-0.0035*(($G$4+$G$5)/2)^2-0.0624*($G$4+$G$5)/2+1000.7)*4.186*($G$4-$G$5))</f>
        <v>513.71408901158895</v>
      </c>
      <c r="M130" s="182">
        <f t="shared" si="110"/>
        <v>913.24997393443346</v>
      </c>
      <c r="N130" s="183">
        <f t="shared" si="110"/>
        <v>1141.6063821119221</v>
      </c>
    </row>
    <row r="131" spans="1:14" hidden="1" x14ac:dyDescent="0.25"/>
  </sheetData>
  <sheetProtection algorithmName="SHA-512" hashValue="n46XzNJsHppXYk7Qi9ZryIOjZIQ4kuaDbGYeS1IDGDGZKU+xs4ZCO1u3A/aO8m/8C3zzHCXhOjaYyk7EGgMrKA==" saltValue="Z6W0V+4dLG8FyBWVP+KUyQ==" spinCount="100000" sheet="1" objects="1" scenarios="1"/>
  <conditionalFormatting sqref="D113:D118 N100:N105 D106">
    <cfRule type="cellIs" dxfId="49" priority="9" operator="greaterThanOrEqual">
      <formula>5000</formula>
    </cfRule>
  </conditionalFormatting>
  <conditionalFormatting sqref="K7">
    <cfRule type="expression" dxfId="48" priority="25">
      <formula>IF(C100&lt;250,1,0)</formula>
    </cfRule>
  </conditionalFormatting>
  <conditionalFormatting sqref="L7">
    <cfRule type="expression" dxfId="47" priority="26">
      <formula>IF(#REF!&lt;250,"Inaccurate value, too low water flow rate",0)</formula>
    </cfRule>
    <cfRule type="expression" priority="27">
      <formula>IF(#REF!&lt;250,"Inaccurate value, too low water flow rat",0)</formula>
    </cfRule>
    <cfRule type="expression" priority="28">
      <formula>IF(#REF!&lt;250,"Inaccurate value, too low water flow rate",0)</formula>
    </cfRule>
  </conditionalFormatting>
  <conditionalFormatting sqref="B96:D96 C95:D95 B87:D94 G87:I96 L87:N96">
    <cfRule type="expression" dxfId="46" priority="14">
      <formula>IF(B87&gt;5000,1,0)</formula>
    </cfRule>
  </conditionalFormatting>
  <conditionalFormatting sqref="B75:D80 G75:I80 L75:N80">
    <cfRule type="expression" dxfId="45" priority="10">
      <formula>IF(B63&lt;250,1,0)</formula>
    </cfRule>
  </conditionalFormatting>
  <conditionalFormatting sqref="H113:H118">
    <cfRule type="cellIs" dxfId="44" priority="7" operator="greaterThanOrEqual">
      <formula>5000</formula>
    </cfRule>
    <cfRule type="cellIs" priority="8" operator="greaterThanOrEqual">
      <formula>5000</formula>
    </cfRule>
  </conditionalFormatting>
  <conditionalFormatting sqref="L113:L118">
    <cfRule type="cellIs" dxfId="43" priority="5" operator="greaterThanOrEqual">
      <formula>5000</formula>
    </cfRule>
    <cfRule type="cellIs" priority="6" operator="greaterThanOrEqual">
      <formula>5000</formula>
    </cfRule>
  </conditionalFormatting>
  <conditionalFormatting sqref="C118">
    <cfRule type="expression" dxfId="42" priority="16">
      <formula>IF($C105:$C109&lt;250,1,0)</formula>
    </cfRule>
  </conditionalFormatting>
  <conditionalFormatting sqref="G118">
    <cfRule type="expression" dxfId="41" priority="18">
      <formula>IF($G105:$G109&lt;250,1,0)</formula>
    </cfRule>
  </conditionalFormatting>
  <conditionalFormatting sqref="K118">
    <cfRule type="expression" dxfId="40" priority="20">
      <formula>IF($K105:$K109&lt;250,1,0)</formula>
    </cfRule>
  </conditionalFormatting>
  <conditionalFormatting sqref="C113:C117">
    <cfRule type="expression" dxfId="39" priority="255">
      <formula>IF($C100:$C105&lt;250,1,0)</formula>
    </cfRule>
  </conditionalFormatting>
  <conditionalFormatting sqref="G113:G117">
    <cfRule type="expression" dxfId="38" priority="270">
      <formula>IF($G100:$G105&lt;250,1,0)</formula>
    </cfRule>
  </conditionalFormatting>
  <conditionalFormatting sqref="K113:K117">
    <cfRule type="expression" dxfId="37" priority="285">
      <formula>IF($K100:$K105&lt;250,1,0)</formula>
    </cfRule>
  </conditionalFormatting>
  <conditionalFormatting sqref="K8">
    <cfRule type="expression" dxfId="36" priority="299" stopIfTrue="1">
      <formula>IF(D92&gt;5000,1,0)</formula>
    </cfRule>
  </conditionalFormatting>
  <pageMargins left="0.7" right="0.7" top="0.75" bottom="0.75" header="0.3" footer="0.3"/>
  <pageSetup paperSize="9" scale="85" orientation="landscape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B2AE98-8A63-4AF3-8ABB-3D3BF2E579B4}">
  <sheetPr>
    <pageSetUpPr fitToPage="1"/>
  </sheetPr>
  <dimension ref="A1:P130"/>
  <sheetViews>
    <sheetView workbookViewId="0">
      <selection activeCell="N1" sqref="N1"/>
    </sheetView>
  </sheetViews>
  <sheetFormatPr defaultRowHeight="15" x14ac:dyDescent="0.25"/>
  <cols>
    <col min="1" max="14" width="10.7109375" customWidth="1"/>
  </cols>
  <sheetData>
    <row r="1" spans="1:16" ht="21" x14ac:dyDescent="0.35">
      <c r="A1" s="58" t="s">
        <v>142</v>
      </c>
      <c r="N1" s="2" t="s">
        <v>163</v>
      </c>
      <c r="P1" s="6"/>
    </row>
    <row r="2" spans="1:16" ht="18.75" x14ac:dyDescent="0.3">
      <c r="A2" s="8" t="s">
        <v>141</v>
      </c>
    </row>
    <row r="3" spans="1:16" ht="18.75" x14ac:dyDescent="0.3">
      <c r="A3" s="8" t="s">
        <v>57</v>
      </c>
    </row>
    <row r="4" spans="1:16" ht="21.75" x14ac:dyDescent="0.35">
      <c r="A4" s="195" t="s">
        <v>136</v>
      </c>
      <c r="F4" s="5" t="s">
        <v>4</v>
      </c>
      <c r="G4" s="59">
        <v>8</v>
      </c>
      <c r="H4" s="8" t="s">
        <v>42</v>
      </c>
      <c r="I4" s="60"/>
      <c r="J4" s="5" t="s">
        <v>43</v>
      </c>
      <c r="K4" s="259">
        <v>2</v>
      </c>
      <c r="L4" s="112" t="s">
        <v>100</v>
      </c>
    </row>
    <row r="5" spans="1:16" ht="21.75" x14ac:dyDescent="0.35">
      <c r="F5" s="5" t="s">
        <v>98</v>
      </c>
      <c r="G5" s="59">
        <v>14</v>
      </c>
      <c r="H5" s="8" t="s">
        <v>42</v>
      </c>
      <c r="J5" s="8" t="s">
        <v>159</v>
      </c>
    </row>
    <row r="6" spans="1:16" ht="21.75" x14ac:dyDescent="0.35">
      <c r="F6" s="5" t="s">
        <v>97</v>
      </c>
      <c r="G6" s="59">
        <v>28</v>
      </c>
      <c r="H6" s="8" t="s">
        <v>42</v>
      </c>
    </row>
    <row r="7" spans="1:16" ht="21" x14ac:dyDescent="0.35">
      <c r="K7" s="71"/>
      <c r="L7" s="64" t="str">
        <f>IF(C100&lt;250,"  Low water flow rate, inaccurate value","")</f>
        <v/>
      </c>
    </row>
    <row r="8" spans="1:16" ht="21" x14ac:dyDescent="0.35">
      <c r="D8" s="6"/>
      <c r="E8" s="70"/>
      <c r="F8" s="6" t="str">
        <f>IF((G5-G6)/(G4-G6)&lt;0.7,"ΔTln =","ΔTar =")</f>
        <v>ΔTar =</v>
      </c>
      <c r="G8" s="55">
        <f>ABS(IF((G5-G6)/(G4-G6)&lt;0.7,(G4-G5)/LN((G4-G6)/(G5-G6)),(G4+G5)/2-G6))</f>
        <v>17</v>
      </c>
      <c r="H8" s="8" t="s">
        <v>0</v>
      </c>
      <c r="I8" s="6"/>
      <c r="J8" s="7"/>
      <c r="K8" s="71"/>
      <c r="L8" s="64" t="str">
        <f>IF(L118&gt;5000,"  High flow resistance","")</f>
        <v xml:space="preserve">  High flow resistance</v>
      </c>
    </row>
    <row r="9" spans="1:16" ht="18.75" hidden="1" x14ac:dyDescent="0.3">
      <c r="D9" s="6"/>
      <c r="E9" s="70"/>
      <c r="F9" s="6"/>
      <c r="G9" s="70"/>
      <c r="H9" s="8"/>
      <c r="I9" s="6"/>
      <c r="J9" s="7"/>
    </row>
    <row r="10" spans="1:16" ht="18.75" hidden="1" x14ac:dyDescent="0.3">
      <c r="A10" s="8" t="s">
        <v>143</v>
      </c>
      <c r="B10" s="8"/>
      <c r="C10" s="8"/>
      <c r="D10" s="6"/>
      <c r="E10" s="70"/>
      <c r="F10" s="6"/>
      <c r="G10" s="70"/>
      <c r="H10" s="8"/>
      <c r="I10" s="6"/>
      <c r="J10" s="7"/>
      <c r="K10" s="33"/>
      <c r="L10" s="64"/>
      <c r="M10" s="8"/>
      <c r="N10" s="8"/>
    </row>
    <row r="11" spans="1:16" ht="21" hidden="1" x14ac:dyDescent="0.35">
      <c r="A11" s="8" t="s">
        <v>133</v>
      </c>
      <c r="B11" s="8"/>
      <c r="C11" s="6"/>
      <c r="D11" s="70"/>
      <c r="E11" s="8"/>
      <c r="F11" s="8" t="s">
        <v>134</v>
      </c>
      <c r="G11" s="8"/>
      <c r="H11" s="6"/>
      <c r="I11" s="70"/>
      <c r="J11" s="8"/>
      <c r="K11" s="8" t="s">
        <v>135</v>
      </c>
      <c r="L11" s="8"/>
      <c r="M11" s="8"/>
      <c r="N11" s="8"/>
      <c r="O11" s="159"/>
      <c r="P11" s="159"/>
    </row>
    <row r="12" spans="1:16" ht="21" hidden="1" x14ac:dyDescent="0.35">
      <c r="A12" s="21" t="s">
        <v>58</v>
      </c>
      <c r="B12" s="225"/>
      <c r="C12" s="12" t="s">
        <v>85</v>
      </c>
      <c r="D12" s="12"/>
      <c r="E12" s="226"/>
      <c r="F12" s="21" t="s">
        <v>58</v>
      </c>
      <c r="G12" s="225"/>
      <c r="H12" s="12" t="s">
        <v>85</v>
      </c>
      <c r="I12" s="227"/>
      <c r="J12" s="8"/>
      <c r="K12" s="21" t="s">
        <v>58</v>
      </c>
      <c r="L12" s="225"/>
      <c r="M12" s="12" t="s">
        <v>85</v>
      </c>
      <c r="N12" s="227"/>
      <c r="O12" s="159"/>
      <c r="P12" s="71"/>
    </row>
    <row r="13" spans="1:16" ht="21" hidden="1" x14ac:dyDescent="0.35">
      <c r="A13" s="228" t="s">
        <v>61</v>
      </c>
      <c r="B13" s="13">
        <v>1</v>
      </c>
      <c r="C13" s="14">
        <v>2</v>
      </c>
      <c r="D13" s="14">
        <v>3</v>
      </c>
      <c r="E13" s="20"/>
      <c r="F13" s="228" t="s">
        <v>61</v>
      </c>
      <c r="G13" s="13">
        <v>1</v>
      </c>
      <c r="H13" s="14">
        <v>2</v>
      </c>
      <c r="I13" s="15">
        <v>3</v>
      </c>
      <c r="J13" s="8"/>
      <c r="K13" s="228" t="s">
        <v>61</v>
      </c>
      <c r="L13" s="13">
        <v>1</v>
      </c>
      <c r="M13" s="14">
        <v>2</v>
      </c>
      <c r="N13" s="15">
        <v>3</v>
      </c>
      <c r="O13" s="159"/>
      <c r="P13" s="178"/>
    </row>
    <row r="14" spans="1:16" ht="21" hidden="1" x14ac:dyDescent="0.35">
      <c r="A14" s="21">
        <v>850</v>
      </c>
      <c r="B14" s="186">
        <v>128</v>
      </c>
      <c r="C14" s="187">
        <v>227</v>
      </c>
      <c r="D14" s="188">
        <v>284</v>
      </c>
      <c r="E14" s="20"/>
      <c r="F14" s="21">
        <v>850</v>
      </c>
      <c r="G14" s="186">
        <v>198</v>
      </c>
      <c r="H14" s="187">
        <v>352</v>
      </c>
      <c r="I14" s="188">
        <v>440</v>
      </c>
      <c r="J14" s="8"/>
      <c r="K14" s="21">
        <v>850</v>
      </c>
      <c r="L14" s="186">
        <v>293</v>
      </c>
      <c r="M14" s="187">
        <v>522</v>
      </c>
      <c r="N14" s="188">
        <v>652</v>
      </c>
      <c r="O14" s="159"/>
      <c r="P14" s="76" t="s">
        <v>99</v>
      </c>
    </row>
    <row r="15" spans="1:16" ht="21" hidden="1" x14ac:dyDescent="0.35">
      <c r="A15" s="189">
        <v>1200</v>
      </c>
      <c r="B15" s="150">
        <v>255</v>
      </c>
      <c r="C15" s="151">
        <v>454</v>
      </c>
      <c r="D15" s="152">
        <v>567</v>
      </c>
      <c r="E15" s="20"/>
      <c r="F15" s="189">
        <v>1200</v>
      </c>
      <c r="G15" s="150">
        <v>396</v>
      </c>
      <c r="H15" s="151">
        <v>705</v>
      </c>
      <c r="I15" s="152">
        <v>881</v>
      </c>
      <c r="J15" s="8"/>
      <c r="K15" s="189">
        <v>1200</v>
      </c>
      <c r="L15" s="150">
        <v>586</v>
      </c>
      <c r="M15" s="151">
        <v>1042</v>
      </c>
      <c r="N15" s="152">
        <v>1303</v>
      </c>
      <c r="O15" s="159"/>
      <c r="P15" s="76" t="s">
        <v>99</v>
      </c>
    </row>
    <row r="16" spans="1:16" ht="21" hidden="1" x14ac:dyDescent="0.35">
      <c r="A16" s="22">
        <v>1600</v>
      </c>
      <c r="B16" s="153">
        <v>379</v>
      </c>
      <c r="C16" s="154">
        <v>674</v>
      </c>
      <c r="D16" s="155">
        <v>843</v>
      </c>
      <c r="E16" s="20"/>
      <c r="F16" s="22">
        <v>1600</v>
      </c>
      <c r="G16" s="153">
        <v>589</v>
      </c>
      <c r="H16" s="154">
        <v>1046</v>
      </c>
      <c r="I16" s="155">
        <v>1308</v>
      </c>
      <c r="J16" s="8"/>
      <c r="K16" s="22">
        <v>1600</v>
      </c>
      <c r="L16" s="153">
        <v>871</v>
      </c>
      <c r="M16" s="154">
        <v>1549</v>
      </c>
      <c r="N16" s="155">
        <v>1936</v>
      </c>
      <c r="O16" s="159"/>
      <c r="P16" s="76" t="s">
        <v>99</v>
      </c>
    </row>
    <row r="17" spans="1:16" ht="21" hidden="1" x14ac:dyDescent="0.35">
      <c r="A17" s="21">
        <v>2100</v>
      </c>
      <c r="B17" s="186">
        <v>541</v>
      </c>
      <c r="C17" s="187">
        <v>962</v>
      </c>
      <c r="D17" s="188">
        <v>1202</v>
      </c>
      <c r="E17" s="20"/>
      <c r="F17" s="21">
        <v>2100</v>
      </c>
      <c r="G17" s="186">
        <v>839</v>
      </c>
      <c r="H17" s="187">
        <v>1492</v>
      </c>
      <c r="I17" s="188">
        <v>1865</v>
      </c>
      <c r="J17" s="8"/>
      <c r="K17" s="21">
        <v>2100</v>
      </c>
      <c r="L17" s="186">
        <v>1242</v>
      </c>
      <c r="M17" s="187">
        <v>2208</v>
      </c>
      <c r="N17" s="188">
        <v>2760</v>
      </c>
      <c r="O17" s="159"/>
      <c r="P17" s="76" t="s">
        <v>99</v>
      </c>
    </row>
    <row r="18" spans="1:16" ht="21" hidden="1" x14ac:dyDescent="0.35">
      <c r="A18" s="189">
        <v>2400</v>
      </c>
      <c r="B18" s="150">
        <v>661</v>
      </c>
      <c r="C18" s="151">
        <v>1175</v>
      </c>
      <c r="D18" s="152">
        <v>1469</v>
      </c>
      <c r="E18" s="20"/>
      <c r="F18" s="189">
        <v>2400</v>
      </c>
      <c r="G18" s="150">
        <v>1026</v>
      </c>
      <c r="H18" s="151">
        <v>1823</v>
      </c>
      <c r="I18" s="152">
        <v>2279</v>
      </c>
      <c r="J18" s="8"/>
      <c r="K18" s="189">
        <v>2400</v>
      </c>
      <c r="L18" s="150">
        <v>1518</v>
      </c>
      <c r="M18" s="151">
        <v>2699</v>
      </c>
      <c r="N18" s="152">
        <v>3374</v>
      </c>
      <c r="O18" s="159"/>
      <c r="P18" s="76" t="s">
        <v>99</v>
      </c>
    </row>
    <row r="19" spans="1:16" ht="21" hidden="1" x14ac:dyDescent="0.35">
      <c r="A19" s="189">
        <v>2700</v>
      </c>
      <c r="B19" s="150">
        <v>792</v>
      </c>
      <c r="C19" s="151">
        <v>1409</v>
      </c>
      <c r="D19" s="152">
        <v>1761</v>
      </c>
      <c r="E19" s="189"/>
      <c r="F19" s="189">
        <v>2700</v>
      </c>
      <c r="G19" s="150">
        <v>1230</v>
      </c>
      <c r="H19" s="151">
        <v>2186</v>
      </c>
      <c r="I19" s="152">
        <v>2733</v>
      </c>
      <c r="J19" s="17"/>
      <c r="K19" s="189">
        <v>2700</v>
      </c>
      <c r="L19" s="150">
        <v>1820</v>
      </c>
      <c r="M19" s="151">
        <v>3236</v>
      </c>
      <c r="N19" s="152">
        <v>4045</v>
      </c>
      <c r="O19" s="165"/>
      <c r="P19" s="76" t="s">
        <v>99</v>
      </c>
    </row>
    <row r="20" spans="1:16" ht="21" hidden="1" x14ac:dyDescent="0.35">
      <c r="A20" s="215"/>
      <c r="B20" s="174"/>
      <c r="C20" s="174"/>
      <c r="D20" s="174"/>
      <c r="E20" s="71"/>
      <c r="F20" s="215"/>
      <c r="G20" s="174"/>
      <c r="H20" s="174"/>
      <c r="I20" s="174"/>
      <c r="J20" s="216"/>
      <c r="K20" s="215"/>
      <c r="L20" s="174"/>
      <c r="M20" s="174"/>
      <c r="N20" s="174"/>
      <c r="O20" s="216"/>
      <c r="P20" s="71"/>
    </row>
    <row r="21" spans="1:16" hidden="1" x14ac:dyDescent="0.25">
      <c r="C21" s="76"/>
      <c r="D21" s="76"/>
      <c r="E21" s="76"/>
      <c r="F21" s="76"/>
      <c r="G21" s="76"/>
      <c r="H21" s="92"/>
      <c r="I21" s="217"/>
      <c r="J21" s="217"/>
      <c r="K21" s="98"/>
      <c r="L21" s="92"/>
      <c r="M21" s="93"/>
      <c r="N21" s="93"/>
      <c r="O21" s="93"/>
      <c r="P21" s="94"/>
    </row>
    <row r="22" spans="1:16" ht="18.75" hidden="1" x14ac:dyDescent="0.3">
      <c r="A22" s="113" t="s">
        <v>150</v>
      </c>
      <c r="B22" s="76"/>
      <c r="C22" s="76"/>
      <c r="D22" s="76"/>
      <c r="E22" s="76"/>
      <c r="F22" s="92"/>
      <c r="G22" s="217"/>
      <c r="H22" s="217"/>
      <c r="I22" s="98"/>
      <c r="J22" s="92"/>
      <c r="K22" s="93"/>
      <c r="L22" s="93"/>
      <c r="M22" s="93"/>
      <c r="N22" s="94"/>
      <c r="O22" s="76"/>
      <c r="P22" s="76"/>
    </row>
    <row r="23" spans="1:16" ht="21" hidden="1" x14ac:dyDescent="0.35">
      <c r="A23" s="8" t="s">
        <v>133</v>
      </c>
      <c r="B23" s="8"/>
      <c r="C23" s="6"/>
      <c r="D23" s="70"/>
      <c r="E23" s="8"/>
      <c r="F23" s="8" t="s">
        <v>134</v>
      </c>
      <c r="G23" s="8"/>
      <c r="H23" s="6"/>
      <c r="I23" s="70"/>
      <c r="J23" s="8"/>
      <c r="K23" s="8" t="s">
        <v>135</v>
      </c>
      <c r="L23" s="8"/>
      <c r="M23" s="8"/>
      <c r="N23" s="8"/>
      <c r="O23" s="159"/>
      <c r="P23" s="159"/>
    </row>
    <row r="24" spans="1:16" ht="21" hidden="1" x14ac:dyDescent="0.35">
      <c r="A24" s="21" t="s">
        <v>58</v>
      </c>
      <c r="B24" s="225"/>
      <c r="C24" s="12" t="s">
        <v>85</v>
      </c>
      <c r="D24" s="12"/>
      <c r="E24" s="226"/>
      <c r="F24" s="21" t="s">
        <v>58</v>
      </c>
      <c r="G24" s="225"/>
      <c r="H24" s="12" t="s">
        <v>85</v>
      </c>
      <c r="I24" s="227"/>
      <c r="J24" s="8"/>
      <c r="K24" s="21" t="s">
        <v>58</v>
      </c>
      <c r="L24" s="225"/>
      <c r="M24" s="12" t="s">
        <v>85</v>
      </c>
      <c r="N24" s="227"/>
      <c r="O24" s="159"/>
      <c r="P24" s="159"/>
    </row>
    <row r="25" spans="1:16" ht="21" hidden="1" x14ac:dyDescent="0.35">
      <c r="A25" s="228" t="s">
        <v>61</v>
      </c>
      <c r="B25" s="13">
        <v>1</v>
      </c>
      <c r="C25" s="14">
        <v>2</v>
      </c>
      <c r="D25" s="14">
        <v>3</v>
      </c>
      <c r="E25" s="20"/>
      <c r="F25" s="229" t="s">
        <v>61</v>
      </c>
      <c r="G25" s="13">
        <v>1</v>
      </c>
      <c r="H25" s="14">
        <v>2</v>
      </c>
      <c r="I25" s="15">
        <v>3</v>
      </c>
      <c r="J25" s="8"/>
      <c r="K25" s="228" t="s">
        <v>61</v>
      </c>
      <c r="L25" s="13">
        <v>1</v>
      </c>
      <c r="M25" s="14">
        <v>2</v>
      </c>
      <c r="N25" s="15">
        <v>3</v>
      </c>
      <c r="O25" s="159"/>
      <c r="P25" s="159"/>
    </row>
    <row r="26" spans="1:16" ht="21" hidden="1" x14ac:dyDescent="0.35">
      <c r="A26" s="21">
        <v>850</v>
      </c>
      <c r="B26" s="186">
        <f>1000000*(B14/2*4/(3.142*(8.82/1000)^2*4186*(0.0038*11^2-0.0624*11+1000.7)*6)*(8.82/1000)/((-2.7093/1000000)*11^3+(579.84/1000000)*11^2-(45937/1000000)*11+1.7283))</f>
        <v>285.08332412414921</v>
      </c>
      <c r="C26" s="187">
        <f t="shared" ref="C26:D26" si="0">1000000*(C14/2*4/(3.142*(8.82/1000)^2*4186*(0.0038*11^2-0.0624*11+1000.7)*6)*(8.82/1000)/((-2.7093/1000000)*11^3+(579.84/1000000)*11^2-(45937/1000000)*11+1.7283))</f>
        <v>505.57745762642094</v>
      </c>
      <c r="D26" s="188">
        <f t="shared" si="0"/>
        <v>632.52862540045612</v>
      </c>
      <c r="E26" s="20"/>
      <c r="F26" s="21">
        <v>850</v>
      </c>
      <c r="G26" s="186">
        <f>1000000*(G14/3*4/(3.142*(8.82/1000)^2*4186*(0.0038*11^2-0.0624*11+1000.7)*6)*(8.82/1000)/((-2.7093/1000000)*11^3+(579.84/1000000)*11^2-(45937/1000000)*11+1.7283))</f>
        <v>293.99217800302893</v>
      </c>
      <c r="H26" s="187">
        <f t="shared" ref="H26:I26" si="1">1000000*(H14/3*4/(3.142*(8.82/1000)^2*4186*(0.0038*11^2-0.0624*11+1000.7)*6)*(8.82/1000)/((-2.7093/1000000)*11^3+(579.84/1000000)*11^2-(45937/1000000)*11+1.7283))</f>
        <v>522.65276089427368</v>
      </c>
      <c r="I26" s="188">
        <f t="shared" si="1"/>
        <v>653.31595111784191</v>
      </c>
      <c r="J26" s="8"/>
      <c r="K26" s="21">
        <v>850</v>
      </c>
      <c r="L26" s="186">
        <f>1000000*(L14/3*4/(3.142*(8.82/1000)^2*4186*(0.0038*11^2-0.0624*11+1000.7)*6)*(8.82/1000)/((-2.7093/1000000)*11^3+(579.84/1000000)*11^2-(45937/1000000)*11+1.7283))</f>
        <v>435.04903108529021</v>
      </c>
      <c r="M26" s="187">
        <f t="shared" ref="M26:N26" si="2">1000000*(M14/3*4/(3.142*(8.82/1000)^2*4186*(0.0038*11^2-0.0624*11+1000.7)*6)*(8.82/1000)/((-2.7093/1000000)*11^3+(579.84/1000000)*11^2-(45937/1000000)*11+1.7283))</f>
        <v>775.07028746253081</v>
      </c>
      <c r="N26" s="188">
        <f t="shared" si="2"/>
        <v>968.09545483825684</v>
      </c>
      <c r="O26" s="159"/>
      <c r="P26" s="159"/>
    </row>
    <row r="27" spans="1:16" ht="21" hidden="1" x14ac:dyDescent="0.35">
      <c r="A27" s="189">
        <v>1200</v>
      </c>
      <c r="B27" s="150">
        <f t="shared" ref="B27:D27" si="3">1000000*(B15/2*4/(3.142*(8.82/1000)^2*4186*(0.0038*11^2-0.0624*11+1000.7)*6)*(8.82/1000)/((-2.7093/1000000)*11^3+(579.84/1000000)*11^2-(45937/1000000)*11+1.7283))</f>
        <v>567.93943477857852</v>
      </c>
      <c r="C27" s="151">
        <f t="shared" si="3"/>
        <v>1011.1549152528419</v>
      </c>
      <c r="D27" s="152">
        <f t="shared" si="3"/>
        <v>1262.8300373311924</v>
      </c>
      <c r="E27" s="20"/>
      <c r="F27" s="189">
        <v>1200</v>
      </c>
      <c r="G27" s="150">
        <f t="shared" ref="G27:I27" si="4">1000000*(G15/3*4/(3.142*(8.82/1000)^2*4186*(0.0038*11^2-0.0624*11+1000.7)*6)*(8.82/1000)/((-2.7093/1000000)*11^3+(579.84/1000000)*11^2-(45937/1000000)*11+1.7283))</f>
        <v>587.98435600605785</v>
      </c>
      <c r="H27" s="151">
        <f t="shared" si="4"/>
        <v>1046.7903307683605</v>
      </c>
      <c r="I27" s="152">
        <f t="shared" si="4"/>
        <v>1308.1167112154976</v>
      </c>
      <c r="J27" s="8"/>
      <c r="K27" s="189">
        <v>1200</v>
      </c>
      <c r="L27" s="150">
        <f t="shared" ref="L27:N27" si="5">1000000*(L15/3*4/(3.142*(8.82/1000)^2*4186*(0.0038*11^2-0.0624*11+1000.7)*6)*(8.82/1000)/((-2.7093/1000000)*11^3+(579.84/1000000)*11^2-(45937/1000000)*11+1.7283))</f>
        <v>870.09806217058042</v>
      </c>
      <c r="M27" s="151">
        <f t="shared" si="5"/>
        <v>1547.1709569654349</v>
      </c>
      <c r="N27" s="152">
        <f t="shared" si="5"/>
        <v>1934.7061006967003</v>
      </c>
      <c r="O27" s="159"/>
      <c r="P27" s="159"/>
    </row>
    <row r="28" spans="1:16" ht="21" hidden="1" x14ac:dyDescent="0.35">
      <c r="A28" s="22">
        <v>1600</v>
      </c>
      <c r="B28" s="153">
        <f t="shared" ref="B28:D28" si="6">1000000*(B16/2*4/(3.142*(8.82/1000)^2*4186*(0.0038*11^2-0.0624*11+1000.7)*6)*(8.82/1000)/((-2.7093/1000000)*11^3+(579.84/1000000)*11^2-(45937/1000000)*11+1.7283))</f>
        <v>844.11390502384813</v>
      </c>
      <c r="C28" s="154">
        <f t="shared" si="6"/>
        <v>1501.1418785912233</v>
      </c>
      <c r="D28" s="155">
        <f t="shared" si="6"/>
        <v>1877.5409549738893</v>
      </c>
      <c r="E28" s="20"/>
      <c r="F28" s="22">
        <v>1600</v>
      </c>
      <c r="G28" s="153">
        <f t="shared" ref="G28:I28" si="7">1000000*(G16/3*4/(3.142*(8.82/1000)^2*4186*(0.0038*11^2-0.0624*11+1000.7)*6)*(8.82/1000)/((-2.7093/1000000)*11^3+(579.84/1000000)*11^2-(45937/1000000)*11+1.7283))</f>
        <v>874.55248911002036</v>
      </c>
      <c r="H28" s="154">
        <f t="shared" si="7"/>
        <v>1553.1101928846879</v>
      </c>
      <c r="I28" s="155">
        <f t="shared" si="7"/>
        <v>1942.1301455957669</v>
      </c>
      <c r="J28" s="8"/>
      <c r="K28" s="22">
        <v>1600</v>
      </c>
      <c r="L28" s="153">
        <f t="shared" ref="L28:N28" si="8">1000000*(L16/3*4/(3.142*(8.82/1000)^2*4186*(0.0038*11^2-0.0624*11+1000.7)*6)*(8.82/1000)/((-2.7093/1000000)*11^3+(579.84/1000000)*11^2-(45937/1000000)*11+1.7283))</f>
        <v>1293.2686214173646</v>
      </c>
      <c r="M28" s="154">
        <f t="shared" si="8"/>
        <v>2299.9691097307668</v>
      </c>
      <c r="N28" s="155">
        <f t="shared" si="8"/>
        <v>2874.5901849185052</v>
      </c>
      <c r="O28" s="159"/>
      <c r="P28" s="159"/>
    </row>
    <row r="29" spans="1:16" ht="21" hidden="1" x14ac:dyDescent="0.35">
      <c r="A29" s="21">
        <v>2100</v>
      </c>
      <c r="B29" s="186">
        <f t="shared" ref="B29:D29" si="9">1000000*(B17/2*4/(3.142*(8.82/1000)^2*4186*(0.0038*11^2-0.0624*11+1000.7)*6)*(8.82/1000)/((-2.7093/1000000)*11^3+(579.84/1000000)*11^2-(45937/1000000)*11+1.7283))</f>
        <v>1204.9224871184747</v>
      </c>
      <c r="C29" s="187">
        <f t="shared" si="9"/>
        <v>2142.5793578705593</v>
      </c>
      <c r="D29" s="188">
        <f t="shared" si="9"/>
        <v>2677.110590603339</v>
      </c>
      <c r="E29" s="20"/>
      <c r="F29" s="21">
        <v>2100</v>
      </c>
      <c r="G29" s="186">
        <f t="shared" ref="G29:I29" si="10">1000000*(G17/3*4/(3.142*(8.82/1000)^2*4186*(0.0038*11^2-0.0624*11+1000.7)*6)*(8.82/1000)/((-2.7093/1000000)*11^3+(579.84/1000000)*11^2-(45937/1000000)*11+1.7283))</f>
        <v>1245.7547340633396</v>
      </c>
      <c r="H29" s="187">
        <f t="shared" si="10"/>
        <v>2215.3349978814099</v>
      </c>
      <c r="I29" s="188">
        <f t="shared" si="10"/>
        <v>2769.1687473517622</v>
      </c>
      <c r="J29" s="8"/>
      <c r="K29" s="21">
        <v>2100</v>
      </c>
      <c r="L29" s="186">
        <f t="shared" ref="L29:N29" si="11">1000000*(L17/3*4/(3.142*(8.82/1000)^2*4186*(0.0038*11^2-0.0624*11+1000.7)*6)*(8.82/1000)/((-2.7093/1000000)*11^3+(579.84/1000000)*11^2-(45937/1000000)*11+1.7283))</f>
        <v>1844.1327529280907</v>
      </c>
      <c r="M29" s="187">
        <f t="shared" si="11"/>
        <v>3278.4582274277168</v>
      </c>
      <c r="N29" s="188">
        <f t="shared" si="11"/>
        <v>4098.0727842846454</v>
      </c>
      <c r="O29" s="159"/>
      <c r="P29" s="159"/>
    </row>
    <row r="30" spans="1:16" ht="21" hidden="1" x14ac:dyDescent="0.35">
      <c r="A30" s="189">
        <v>2400</v>
      </c>
      <c r="B30" s="150">
        <f t="shared" ref="B30:D30" si="12">1000000*(B18/2*4/(3.142*(8.82/1000)^2*4186*(0.0038*11^2-0.0624*11+1000.7)*6)*(8.82/1000)/((-2.7093/1000000)*11^3+(579.84/1000000)*11^2-(45937/1000000)*11+1.7283))</f>
        <v>1472.1881034848645</v>
      </c>
      <c r="C30" s="151">
        <f t="shared" si="12"/>
        <v>2616.9758269209015</v>
      </c>
      <c r="D30" s="152">
        <f t="shared" si="12"/>
        <v>3271.7765870185567</v>
      </c>
      <c r="E30" s="20"/>
      <c r="F30" s="189">
        <v>2400</v>
      </c>
      <c r="G30" s="150">
        <f t="shared" ref="G30:I30" si="13">1000000*(G18/3*4/(3.142*(8.82/1000)^2*4186*(0.0038*11^2-0.0624*11+1000.7)*6)*(8.82/1000)/((-2.7093/1000000)*11^3+(579.84/1000000)*11^2-(45937/1000000)*11+1.7283))</f>
        <v>1523.4140132884222</v>
      </c>
      <c r="H30" s="151">
        <f t="shared" si="13"/>
        <v>2706.8067701996042</v>
      </c>
      <c r="I30" s="152">
        <f t="shared" si="13"/>
        <v>3383.8796649944584</v>
      </c>
      <c r="J30" s="8"/>
      <c r="K30" s="189">
        <v>2400</v>
      </c>
      <c r="L30" s="150">
        <f t="shared" ref="L30:N30" si="14">1000000*(L18/3*4/(3.142*(8.82/1000)^2*4186*(0.0038*11^2-0.0624*11+1000.7)*6)*(8.82/1000)/((-2.7093/1000000)*11^3+(579.84/1000000)*11^2-(45937/1000000)*11+1.7283))</f>
        <v>2253.9400313565552</v>
      </c>
      <c r="M30" s="151">
        <f t="shared" si="14"/>
        <v>4007.4994365160364</v>
      </c>
      <c r="N30" s="152">
        <f t="shared" si="14"/>
        <v>5009.7454978899978</v>
      </c>
      <c r="O30" s="159"/>
      <c r="P30" s="159"/>
    </row>
    <row r="31" spans="1:16" ht="21" hidden="1" x14ac:dyDescent="0.35">
      <c r="A31" s="189">
        <v>2700</v>
      </c>
      <c r="B31" s="153">
        <f t="shared" ref="B31:D31" si="15">1000000*(B19/2*4/(3.142*(8.82/1000)^2*4186*(0.0038*11^2-0.0624*11+1000.7)*6)*(8.82/1000)/((-2.7093/1000000)*11^3+(579.84/1000000)*11^2-(45937/1000000)*11+1.7283))</f>
        <v>1763.9530680181733</v>
      </c>
      <c r="C31" s="154">
        <f t="shared" si="15"/>
        <v>3138.1437788353614</v>
      </c>
      <c r="D31" s="155">
        <f t="shared" si="15"/>
        <v>3922.1229201767724</v>
      </c>
      <c r="E31" s="20"/>
      <c r="F31" s="189">
        <v>2700</v>
      </c>
      <c r="G31" s="153">
        <f t="shared" ref="G31:I31" si="16">1000000*(G19/3*4/(3.142*(8.82/1000)^2*4186*(0.0038*11^2-0.0624*11+1000.7)*6)*(8.82/1000)/((-2.7093/1000000)*11^3+(579.84/1000000)*11^2-(45937/1000000)*11+1.7283))</f>
        <v>1826.3150451703314</v>
      </c>
      <c r="H31" s="154">
        <f t="shared" si="16"/>
        <v>3245.792429871824</v>
      </c>
      <c r="I31" s="155">
        <f t="shared" si="16"/>
        <v>4057.9829418296863</v>
      </c>
      <c r="J31" s="8"/>
      <c r="K31" s="189">
        <v>2700</v>
      </c>
      <c r="L31" s="153">
        <f t="shared" ref="L31:N31" si="17">1000000*(L19/3*4/(3.142*(8.82/1000)^2*4186*(0.0038*11^2-0.0624*11+1000.7)*6)*(8.82/1000)/((-2.7093/1000000)*11^3+(579.84/1000000)*11^2-(45937/1000000)*11+1.7283))</f>
        <v>2702.3523432601646</v>
      </c>
      <c r="M31" s="154">
        <f t="shared" si="17"/>
        <v>4804.8418586757653</v>
      </c>
      <c r="N31" s="155">
        <f t="shared" si="17"/>
        <v>6006.0523233447066</v>
      </c>
      <c r="O31" s="159"/>
      <c r="P31" s="216"/>
    </row>
    <row r="32" spans="1:16" ht="21" hidden="1" x14ac:dyDescent="0.35">
      <c r="A32" s="215"/>
      <c r="B32" s="174"/>
      <c r="C32" s="174"/>
      <c r="D32" s="174"/>
      <c r="E32" s="71"/>
      <c r="F32" s="215"/>
      <c r="G32" s="174"/>
      <c r="H32" s="174"/>
      <c r="I32" s="174"/>
      <c r="J32" s="216"/>
      <c r="K32" s="215"/>
      <c r="L32" s="174"/>
      <c r="M32" s="174"/>
      <c r="N32" s="174"/>
      <c r="O32" s="216"/>
      <c r="P32" s="71"/>
    </row>
    <row r="33" spans="1:16" ht="18.75" hidden="1" x14ac:dyDescent="0.3">
      <c r="A33" s="76"/>
      <c r="B33" s="105"/>
      <c r="C33" s="105"/>
      <c r="D33" s="105"/>
      <c r="E33" s="105"/>
      <c r="F33" s="105"/>
      <c r="G33" s="8"/>
      <c r="H33" s="76"/>
      <c r="I33" s="105"/>
      <c r="J33" s="105"/>
      <c r="K33" s="105"/>
      <c r="L33" s="105"/>
      <c r="M33" s="105"/>
      <c r="N33" s="8"/>
      <c r="O33" s="76"/>
      <c r="P33" s="105"/>
    </row>
    <row r="34" spans="1:16" ht="18.75" hidden="1" x14ac:dyDescent="0.3">
      <c r="A34" s="10" t="s">
        <v>144</v>
      </c>
      <c r="B34" s="62"/>
      <c r="C34" s="62"/>
      <c r="D34" s="62"/>
      <c r="E34" s="62"/>
      <c r="F34" s="62"/>
      <c r="G34" s="10"/>
      <c r="H34" s="10"/>
      <c r="I34" s="62"/>
      <c r="J34" s="62"/>
      <c r="K34" s="62"/>
      <c r="L34" s="62"/>
      <c r="M34" s="62"/>
      <c r="N34" s="10"/>
      <c r="O34" s="10"/>
      <c r="P34" s="62"/>
    </row>
    <row r="35" spans="1:16" ht="21" hidden="1" x14ac:dyDescent="0.35">
      <c r="A35" s="8" t="s">
        <v>133</v>
      </c>
      <c r="B35" s="159"/>
      <c r="C35" s="160"/>
      <c r="D35" s="161"/>
      <c r="E35" s="159"/>
      <c r="F35" s="8" t="s">
        <v>134</v>
      </c>
      <c r="G35" s="159"/>
      <c r="H35" s="160"/>
      <c r="I35" s="161"/>
      <c r="J35" s="159"/>
      <c r="K35" s="8" t="s">
        <v>135</v>
      </c>
      <c r="L35" s="159"/>
      <c r="M35" s="159"/>
      <c r="N35" s="159"/>
      <c r="O35" s="159"/>
      <c r="P35" s="159"/>
    </row>
    <row r="36" spans="1:16" ht="21" hidden="1" x14ac:dyDescent="0.35">
      <c r="A36" s="162" t="s">
        <v>58</v>
      </c>
      <c r="B36" s="163"/>
      <c r="C36" s="164" t="s">
        <v>85</v>
      </c>
      <c r="D36" s="164"/>
      <c r="E36" s="165"/>
      <c r="F36" s="162" t="s">
        <v>58</v>
      </c>
      <c r="G36" s="163"/>
      <c r="H36" s="164" t="s">
        <v>85</v>
      </c>
      <c r="I36" s="166"/>
      <c r="J36" s="159"/>
      <c r="K36" s="162" t="s">
        <v>58</v>
      </c>
      <c r="L36" s="163"/>
      <c r="M36" s="164" t="s">
        <v>85</v>
      </c>
      <c r="N36" s="166"/>
      <c r="O36" s="159"/>
      <c r="P36" s="159"/>
    </row>
    <row r="37" spans="1:16" ht="21" hidden="1" x14ac:dyDescent="0.35">
      <c r="A37" s="167" t="s">
        <v>61</v>
      </c>
      <c r="B37" s="168">
        <v>1</v>
      </c>
      <c r="C37" s="169">
        <v>2</v>
      </c>
      <c r="D37" s="169">
        <v>3</v>
      </c>
      <c r="E37" s="170"/>
      <c r="F37" s="171" t="s">
        <v>61</v>
      </c>
      <c r="G37" s="168">
        <v>1</v>
      </c>
      <c r="H37" s="169">
        <v>2</v>
      </c>
      <c r="I37" s="172">
        <v>3</v>
      </c>
      <c r="J37" s="159"/>
      <c r="K37" s="167" t="s">
        <v>61</v>
      </c>
      <c r="L37" s="168">
        <v>1</v>
      </c>
      <c r="M37" s="169">
        <v>2</v>
      </c>
      <c r="N37" s="172">
        <v>3</v>
      </c>
      <c r="O37" s="159"/>
      <c r="P37" s="159"/>
    </row>
    <row r="38" spans="1:16" ht="21" hidden="1" x14ac:dyDescent="0.35">
      <c r="A38" s="21">
        <v>850</v>
      </c>
      <c r="B38" s="173">
        <f>B14*($G$8/17)^1.1</f>
        <v>128</v>
      </c>
      <c r="C38" s="174">
        <f t="shared" ref="C38:D38" si="18">C14*($G$8/17)^1.1</f>
        <v>227</v>
      </c>
      <c r="D38" s="175">
        <f t="shared" si="18"/>
        <v>284</v>
      </c>
      <c r="E38" s="170"/>
      <c r="F38" s="21">
        <v>850</v>
      </c>
      <c r="G38" s="173">
        <f>G14*($G$8/17)^1.1</f>
        <v>198</v>
      </c>
      <c r="H38" s="174">
        <f t="shared" ref="H38:I38" si="19">H14*($G$8/17)^1.1</f>
        <v>352</v>
      </c>
      <c r="I38" s="175">
        <f t="shared" si="19"/>
        <v>440</v>
      </c>
      <c r="J38" s="159"/>
      <c r="K38" s="21">
        <v>850</v>
      </c>
      <c r="L38" s="173">
        <f>L14*($G$8/17)^1.1</f>
        <v>293</v>
      </c>
      <c r="M38" s="174">
        <f t="shared" ref="M38:N38" si="20">M14*($G$8/17)^1.1</f>
        <v>522</v>
      </c>
      <c r="N38" s="175">
        <f t="shared" si="20"/>
        <v>652</v>
      </c>
      <c r="O38" s="159"/>
      <c r="P38" s="159"/>
    </row>
    <row r="39" spans="1:16" ht="21" hidden="1" x14ac:dyDescent="0.35">
      <c r="A39" s="189">
        <v>1200</v>
      </c>
      <c r="B39" s="177">
        <f t="shared" ref="B39:D39" si="21">B15*($G$8/17)^1.1</f>
        <v>255</v>
      </c>
      <c r="C39" s="178">
        <f t="shared" si="21"/>
        <v>454</v>
      </c>
      <c r="D39" s="179">
        <f t="shared" si="21"/>
        <v>567</v>
      </c>
      <c r="E39" s="170"/>
      <c r="F39" s="189">
        <v>1200</v>
      </c>
      <c r="G39" s="177">
        <f t="shared" ref="G39:I39" si="22">G15*($G$8/17)^1.1</f>
        <v>396</v>
      </c>
      <c r="H39" s="178">
        <f t="shared" si="22"/>
        <v>705</v>
      </c>
      <c r="I39" s="179">
        <f t="shared" si="22"/>
        <v>881</v>
      </c>
      <c r="J39" s="159"/>
      <c r="K39" s="189">
        <v>1200</v>
      </c>
      <c r="L39" s="177">
        <f t="shared" ref="L39:N39" si="23">L15*($G$8/17)^1.1</f>
        <v>586</v>
      </c>
      <c r="M39" s="178">
        <f t="shared" si="23"/>
        <v>1042</v>
      </c>
      <c r="N39" s="179">
        <f t="shared" si="23"/>
        <v>1303</v>
      </c>
      <c r="O39" s="159"/>
      <c r="P39" s="159"/>
    </row>
    <row r="40" spans="1:16" ht="21" hidden="1" x14ac:dyDescent="0.35">
      <c r="A40" s="22">
        <v>1600</v>
      </c>
      <c r="B40" s="181">
        <f t="shared" ref="B40:D40" si="24">B16*($G$8/17)^1.1</f>
        <v>379</v>
      </c>
      <c r="C40" s="182">
        <f t="shared" si="24"/>
        <v>674</v>
      </c>
      <c r="D40" s="183">
        <f t="shared" si="24"/>
        <v>843</v>
      </c>
      <c r="E40" s="170"/>
      <c r="F40" s="22">
        <v>1600</v>
      </c>
      <c r="G40" s="181">
        <f t="shared" ref="G40:I40" si="25">G16*($G$8/17)^1.1</f>
        <v>589</v>
      </c>
      <c r="H40" s="182">
        <f t="shared" si="25"/>
        <v>1046</v>
      </c>
      <c r="I40" s="183">
        <f t="shared" si="25"/>
        <v>1308</v>
      </c>
      <c r="J40" s="159"/>
      <c r="K40" s="22">
        <v>1600</v>
      </c>
      <c r="L40" s="181">
        <f t="shared" ref="L40:N40" si="26">L16*($G$8/17)^1.1</f>
        <v>871</v>
      </c>
      <c r="M40" s="182">
        <f t="shared" si="26"/>
        <v>1549</v>
      </c>
      <c r="N40" s="183">
        <f t="shared" si="26"/>
        <v>1936</v>
      </c>
      <c r="O40" s="159"/>
      <c r="P40" s="159"/>
    </row>
    <row r="41" spans="1:16" ht="21" hidden="1" x14ac:dyDescent="0.35">
      <c r="A41" s="21">
        <v>2100</v>
      </c>
      <c r="B41" s="173">
        <f t="shared" ref="B41:D41" si="27">B17*($G$8/17)^1.1</f>
        <v>541</v>
      </c>
      <c r="C41" s="174">
        <f t="shared" si="27"/>
        <v>962</v>
      </c>
      <c r="D41" s="175">
        <f t="shared" si="27"/>
        <v>1202</v>
      </c>
      <c r="E41" s="170"/>
      <c r="F41" s="21">
        <v>2100</v>
      </c>
      <c r="G41" s="173">
        <f t="shared" ref="G41:I41" si="28">G17*($G$8/17)^1.1</f>
        <v>839</v>
      </c>
      <c r="H41" s="174">
        <f t="shared" si="28"/>
        <v>1492</v>
      </c>
      <c r="I41" s="175">
        <f t="shared" si="28"/>
        <v>1865</v>
      </c>
      <c r="J41" s="159"/>
      <c r="K41" s="21">
        <v>2100</v>
      </c>
      <c r="L41" s="173">
        <f t="shared" ref="L41:N41" si="29">L17*($G$8/17)^1.1</f>
        <v>1242</v>
      </c>
      <c r="M41" s="174">
        <f t="shared" si="29"/>
        <v>2208</v>
      </c>
      <c r="N41" s="175">
        <f t="shared" si="29"/>
        <v>2760</v>
      </c>
      <c r="O41" s="159"/>
      <c r="P41" s="159"/>
    </row>
    <row r="42" spans="1:16" ht="21" hidden="1" x14ac:dyDescent="0.35">
      <c r="A42" s="189">
        <v>2400</v>
      </c>
      <c r="B42" s="177">
        <f t="shared" ref="B42:D42" si="30">B18*($G$8/17)^1.1</f>
        <v>661</v>
      </c>
      <c r="C42" s="178">
        <f t="shared" si="30"/>
        <v>1175</v>
      </c>
      <c r="D42" s="179">
        <f t="shared" si="30"/>
        <v>1469</v>
      </c>
      <c r="E42" s="170"/>
      <c r="F42" s="189">
        <v>2400</v>
      </c>
      <c r="G42" s="177">
        <f t="shared" ref="G42:I42" si="31">G18*($G$8/17)^1.1</f>
        <v>1026</v>
      </c>
      <c r="H42" s="178">
        <f t="shared" si="31"/>
        <v>1823</v>
      </c>
      <c r="I42" s="179">
        <f t="shared" si="31"/>
        <v>2279</v>
      </c>
      <c r="J42" s="159"/>
      <c r="K42" s="189">
        <v>2400</v>
      </c>
      <c r="L42" s="177">
        <f t="shared" ref="L42:N42" si="32">L18*($G$8/17)^1.1</f>
        <v>1518</v>
      </c>
      <c r="M42" s="178">
        <f t="shared" si="32"/>
        <v>2699</v>
      </c>
      <c r="N42" s="179">
        <f t="shared" si="32"/>
        <v>3374</v>
      </c>
      <c r="O42" s="159"/>
      <c r="P42" s="159"/>
    </row>
    <row r="43" spans="1:16" ht="21" hidden="1" x14ac:dyDescent="0.35">
      <c r="A43" s="22">
        <v>2700</v>
      </c>
      <c r="B43" s="181">
        <f t="shared" ref="B43:D43" si="33">B19*($G$8/17)^1.1</f>
        <v>792</v>
      </c>
      <c r="C43" s="182">
        <f t="shared" si="33"/>
        <v>1409</v>
      </c>
      <c r="D43" s="183">
        <f t="shared" si="33"/>
        <v>1761</v>
      </c>
      <c r="E43" s="170"/>
      <c r="F43" s="22">
        <v>2700</v>
      </c>
      <c r="G43" s="181">
        <f t="shared" ref="G43:I43" si="34">G19*($G$8/17)^1.1</f>
        <v>1230</v>
      </c>
      <c r="H43" s="182">
        <f t="shared" si="34"/>
        <v>2186</v>
      </c>
      <c r="I43" s="183">
        <f t="shared" si="34"/>
        <v>2733</v>
      </c>
      <c r="J43" s="159"/>
      <c r="K43" s="22">
        <v>2700</v>
      </c>
      <c r="L43" s="181">
        <f t="shared" ref="L43:N43" si="35">L19*($G$8/17)^1.1</f>
        <v>1820</v>
      </c>
      <c r="M43" s="182">
        <f t="shared" si="35"/>
        <v>3236</v>
      </c>
      <c r="N43" s="183">
        <f t="shared" si="35"/>
        <v>4045</v>
      </c>
      <c r="O43" s="159"/>
      <c r="P43" s="159"/>
    </row>
    <row r="44" spans="1:16" ht="21" hidden="1" x14ac:dyDescent="0.35">
      <c r="A44" s="159"/>
      <c r="B44" s="159"/>
      <c r="C44" s="105"/>
      <c r="D44" s="105"/>
    </row>
    <row r="45" spans="1:16" ht="21" hidden="1" x14ac:dyDescent="0.35">
      <c r="A45" s="159"/>
      <c r="B45" s="159"/>
      <c r="C45" s="105"/>
      <c r="D45" s="105"/>
    </row>
    <row r="46" spans="1:16" ht="18.75" hidden="1" x14ac:dyDescent="0.3">
      <c r="A46" s="76"/>
      <c r="B46" s="105"/>
      <c r="C46" s="105"/>
      <c r="D46" s="105"/>
      <c r="E46" s="105"/>
      <c r="F46" s="105"/>
      <c r="G46" s="8"/>
      <c r="H46" s="76"/>
      <c r="I46" s="105"/>
      <c r="J46" s="105"/>
      <c r="K46" s="105"/>
      <c r="L46" s="105"/>
      <c r="M46" s="105"/>
      <c r="N46" s="8"/>
      <c r="O46" s="76"/>
      <c r="P46" s="105"/>
    </row>
    <row r="47" spans="1:16" ht="18.75" hidden="1" x14ac:dyDescent="0.3">
      <c r="A47" s="113" t="s">
        <v>81</v>
      </c>
      <c r="B47" s="105"/>
      <c r="C47" s="105"/>
      <c r="D47" s="105"/>
      <c r="E47" s="105"/>
      <c r="F47" s="105"/>
      <c r="G47" s="8"/>
      <c r="H47" s="76"/>
      <c r="I47" s="105"/>
      <c r="J47" s="105"/>
      <c r="K47" s="105"/>
      <c r="L47" s="105"/>
      <c r="M47" s="105"/>
      <c r="N47" s="8"/>
      <c r="O47" s="76"/>
      <c r="P47" s="105"/>
    </row>
    <row r="48" spans="1:16" ht="21" hidden="1" x14ac:dyDescent="0.35">
      <c r="A48" s="8" t="s">
        <v>133</v>
      </c>
      <c r="B48" s="159"/>
      <c r="C48" s="160"/>
      <c r="D48" s="161"/>
      <c r="E48" s="159"/>
      <c r="F48" s="8" t="s">
        <v>134</v>
      </c>
      <c r="G48" s="159"/>
      <c r="H48" s="160"/>
      <c r="I48" s="161"/>
      <c r="J48" s="159"/>
      <c r="K48" s="8" t="s">
        <v>135</v>
      </c>
      <c r="L48" s="159"/>
      <c r="M48" s="159"/>
      <c r="N48" s="159"/>
      <c r="O48" s="159"/>
      <c r="P48" s="159"/>
    </row>
    <row r="49" spans="1:16" ht="21" hidden="1" x14ac:dyDescent="0.35">
      <c r="A49" s="162" t="s">
        <v>58</v>
      </c>
      <c r="B49" s="163"/>
      <c r="C49" s="164" t="s">
        <v>85</v>
      </c>
      <c r="D49" s="164"/>
      <c r="E49" s="165"/>
      <c r="F49" s="162" t="s">
        <v>58</v>
      </c>
      <c r="G49" s="163"/>
      <c r="H49" s="164" t="s">
        <v>85</v>
      </c>
      <c r="I49" s="166"/>
      <c r="J49" s="159"/>
      <c r="K49" s="162" t="s">
        <v>58</v>
      </c>
      <c r="L49" s="163"/>
      <c r="M49" s="164" t="s">
        <v>85</v>
      </c>
      <c r="N49" s="166"/>
      <c r="O49" s="159"/>
      <c r="P49" s="159"/>
    </row>
    <row r="50" spans="1:16" ht="21" hidden="1" x14ac:dyDescent="0.35">
      <c r="A50" s="167" t="s">
        <v>61</v>
      </c>
      <c r="B50" s="168">
        <v>1</v>
      </c>
      <c r="C50" s="169">
        <v>2</v>
      </c>
      <c r="D50" s="169">
        <v>3</v>
      </c>
      <c r="E50" s="170"/>
      <c r="F50" s="184" t="s">
        <v>61</v>
      </c>
      <c r="G50" s="168">
        <v>1</v>
      </c>
      <c r="H50" s="169">
        <v>2</v>
      </c>
      <c r="I50" s="172">
        <v>3</v>
      </c>
      <c r="J50" s="159"/>
      <c r="K50" s="167" t="s">
        <v>61</v>
      </c>
      <c r="L50" s="168">
        <v>1</v>
      </c>
      <c r="M50" s="169">
        <v>2</v>
      </c>
      <c r="N50" s="172">
        <v>3</v>
      </c>
      <c r="O50" s="159"/>
      <c r="P50" s="159"/>
    </row>
    <row r="51" spans="1:16" ht="21" hidden="1" x14ac:dyDescent="0.35">
      <c r="A51" s="21">
        <v>850</v>
      </c>
      <c r="B51" s="173">
        <f>ABS(1000000*(B38/2*4/(3.142*(8.82/1000)^2*4186*(0.0038*70^2-0.0624*70+1000.7)*($G$5-$G$4))*(8.82/1000)/((-2.7093/1000000)*70^3+(579.84/1000000)*70^2-(45937/1000000)*70+1.7283)))</f>
        <v>853.39935226908858</v>
      </c>
      <c r="C51" s="174">
        <f t="shared" ref="C51:D51" si="36">ABS(1000000*(C38/2*4/(3.142*(8.82/1000)^2*4186*(0.0038*70^2-0.0624*70+1000.7)*($G$5-$G$4))*(8.82/1000)/((-2.7093/1000000)*70^3+(579.84/1000000)*70^2-(45937/1000000)*70+1.7283)))</f>
        <v>1513.4504137897118</v>
      </c>
      <c r="D51" s="175">
        <f t="shared" si="36"/>
        <v>1893.4798128470402</v>
      </c>
      <c r="E51" s="170"/>
      <c r="F51" s="21">
        <v>850</v>
      </c>
      <c r="G51" s="173">
        <f>ABS(1000000*(G38/3*4/(3.142*(8.82/1000)^2*4186*(0.0038*70^2-0.0624*70+1000.7)*($G$5-$G$4))*(8.82/1000)/((-2.7093/1000000)*70^3+(579.84/1000000)*70^2-(45937/1000000)*70+1.7283)))</f>
        <v>880.06808202749767</v>
      </c>
      <c r="H51" s="174">
        <f t="shared" ref="H51:I51" si="37">ABS(1000000*(H38/2*4/(3.142*(8.82/1000)^2*4186*(0.0038*70^2-0.0624*70+1000.7)*($G$5-$G$4))*(8.82/1000)/((-2.7093/1000000)*70^3+(579.84/1000000)*70^2-(45937/1000000)*70+1.7283)))</f>
        <v>2346.8482187399936</v>
      </c>
      <c r="I51" s="175">
        <f t="shared" si="37"/>
        <v>2933.5602734249924</v>
      </c>
      <c r="J51" s="159"/>
      <c r="K51" s="21">
        <v>850</v>
      </c>
      <c r="L51" s="173">
        <f>ABS(1000000*(L38/3*4/(3.142*(8.82/1000)^2*4186*(0.0038*70^2-0.0624*70+1000.7)*($G$5-$G$4))*(8.82/1000)/((-2.7093/1000000)*70^3+(579.84/1000000)*70^2-(45937/1000000)*70+1.7283)))</f>
        <v>1302.3229698689736</v>
      </c>
      <c r="M51" s="174">
        <f t="shared" ref="M51:N51" si="38">ABS(1000000*(M38/3*4/(3.142*(8.82/1000)^2*4186*(0.0038*70^2-0.0624*70+1000.7)*($G$5-$G$4))*(8.82/1000)/((-2.7093/1000000)*70^3+(579.84/1000000)*70^2-(45937/1000000)*70+1.7283)))</f>
        <v>2320.1794889815847</v>
      </c>
      <c r="N51" s="175">
        <f t="shared" si="38"/>
        <v>2898.0019670804472</v>
      </c>
      <c r="O51" s="159"/>
      <c r="P51" s="159"/>
    </row>
    <row r="52" spans="1:16" ht="21" hidden="1" x14ac:dyDescent="0.35">
      <c r="A52" s="189">
        <v>1200</v>
      </c>
      <c r="B52" s="177">
        <f t="shared" ref="B52:D52" si="39">ABS(1000000*(B39/2*4/(3.142*(8.82/1000)^2*4186*(0.0038*70^2-0.0624*70+1000.7)*($G$5-$G$4))*(8.82/1000)/((-2.7093/1000000)*70^3+(579.84/1000000)*70^2-(45937/1000000)*70+1.7283)))</f>
        <v>1700.1315220985748</v>
      </c>
      <c r="C52" s="178">
        <f t="shared" si="39"/>
        <v>3026.9008275794235</v>
      </c>
      <c r="D52" s="179">
        <f t="shared" si="39"/>
        <v>3780.2924432544783</v>
      </c>
      <c r="E52" s="170"/>
      <c r="F52" s="189">
        <v>1200</v>
      </c>
      <c r="G52" s="177">
        <f t="shared" ref="G52:I52" si="40">ABS(1000000*(G39/2*4/(3.142*(8.82/1000)^2*4186*(0.0038*70^2-0.0624*70+1000.7)*($G$5-$G$4))*(8.82/1000)/((-2.7093/1000000)*70^3+(579.84/1000000)*70^2-(45937/1000000)*70+1.7283)))</f>
        <v>2640.2042460824932</v>
      </c>
      <c r="H52" s="178">
        <f t="shared" si="40"/>
        <v>4700.3636199195898</v>
      </c>
      <c r="I52" s="179">
        <f t="shared" si="40"/>
        <v>5873.7877292895864</v>
      </c>
      <c r="J52" s="159"/>
      <c r="K52" s="189">
        <v>1200</v>
      </c>
      <c r="L52" s="177">
        <f t="shared" ref="L52:N52" si="41">ABS(1000000*(L39/3*4/(3.142*(8.82/1000)^2*4186*(0.0038*70^2-0.0624*70+1000.7)*($G$5-$G$4))*(8.82/1000)/((-2.7093/1000000)*70^3+(579.84/1000000)*70^2-(45937/1000000)*70+1.7283)))</f>
        <v>2604.6459397379472</v>
      </c>
      <c r="M52" s="178">
        <f t="shared" si="41"/>
        <v>4631.4694013770322</v>
      </c>
      <c r="N52" s="179">
        <f t="shared" si="41"/>
        <v>5791.5591458678255</v>
      </c>
      <c r="O52" s="159"/>
      <c r="P52" s="159"/>
    </row>
    <row r="53" spans="1:16" ht="21" hidden="1" x14ac:dyDescent="0.35">
      <c r="A53" s="22">
        <v>1600</v>
      </c>
      <c r="B53" s="181">
        <f t="shared" ref="B53:D53" si="42">ABS(1000000*(B40/2*4/(3.142*(8.82/1000)^2*4186*(0.0038*70^2-0.0624*70+1000.7)*($G$5-$G$4))*(8.82/1000)/((-2.7093/1000000)*70^3+(579.84/1000000)*70^2-(45937/1000000)*70+1.7283)))</f>
        <v>2526.8621446092543</v>
      </c>
      <c r="C53" s="182">
        <f t="shared" si="42"/>
        <v>4493.6809642919197</v>
      </c>
      <c r="D53" s="183">
        <f t="shared" si="42"/>
        <v>5620.4347965847019</v>
      </c>
      <c r="E53" s="170"/>
      <c r="F53" s="22">
        <v>1600</v>
      </c>
      <c r="G53" s="181">
        <f t="shared" ref="G53:I53" si="43">ABS(1000000*(G40/2*4/(3.142*(8.82/1000)^2*4186*(0.0038*70^2-0.0624*70+1000.7)*($G$5-$G$4))*(8.82/1000)/((-2.7093/1000000)*70^3+(579.84/1000000)*70^2-(45937/1000000)*70+1.7283)))</f>
        <v>3926.9704569257283</v>
      </c>
      <c r="H53" s="182">
        <f t="shared" si="43"/>
        <v>6973.8728318239582</v>
      </c>
      <c r="I53" s="183">
        <f t="shared" si="43"/>
        <v>8720.6746309997488</v>
      </c>
      <c r="J53" s="159"/>
      <c r="K53" s="22">
        <v>1600</v>
      </c>
      <c r="L53" s="181">
        <f t="shared" ref="L53:N53" si="44">ABS(1000000*(L40/3*4/(3.142*(8.82/1000)^2*4186*(0.0038*70^2-0.0624*70+1000.7)*($G$5-$G$4))*(8.82/1000)/((-2.7093/1000000)*70^3+(579.84/1000000)*70^2-(45937/1000000)*70+1.7283)))</f>
        <v>3871.4106032623754</v>
      </c>
      <c r="M53" s="182">
        <f t="shared" si="44"/>
        <v>6884.9770659625956</v>
      </c>
      <c r="N53" s="183">
        <f t="shared" si="44"/>
        <v>8605.1101353799768</v>
      </c>
      <c r="O53" s="159"/>
      <c r="P53" s="159"/>
    </row>
    <row r="54" spans="1:16" ht="21" hidden="1" x14ac:dyDescent="0.35">
      <c r="A54" s="21">
        <v>2100</v>
      </c>
      <c r="B54" s="173">
        <f t="shared" ref="B54:D54" si="45">ABS(1000000*(B41/2*4/(3.142*(8.82/1000)^2*4186*(0.0038*70^2-0.0624*70+1000.7)*($G$5-$G$4))*(8.82/1000)/((-2.7093/1000000)*70^3+(579.84/1000000)*70^2-(45937/1000000)*70+1.7283)))</f>
        <v>3606.9456998248193</v>
      </c>
      <c r="C54" s="174">
        <f t="shared" si="45"/>
        <v>6413.8295068973694</v>
      </c>
      <c r="D54" s="175">
        <f t="shared" si="45"/>
        <v>8013.9532924019104</v>
      </c>
      <c r="E54" s="170"/>
      <c r="F54" s="21">
        <v>2100</v>
      </c>
      <c r="G54" s="173">
        <f t="shared" ref="G54:I54" si="46">ABS(1000000*(G41/2*4/(3.142*(8.82/1000)^2*4186*(0.0038*70^2-0.0624*70+1000.7)*($G$5-$G$4))*(8.82/1000)/((-2.7093/1000000)*70^3+(579.84/1000000)*70^2-(45937/1000000)*70+1.7283)))</f>
        <v>5593.7660668262906</v>
      </c>
      <c r="H54" s="174">
        <f t="shared" si="46"/>
        <v>9947.4361998865625</v>
      </c>
      <c r="I54" s="175">
        <f t="shared" si="46"/>
        <v>12434.295249858204</v>
      </c>
      <c r="J54" s="159"/>
      <c r="K54" s="21">
        <v>2100</v>
      </c>
      <c r="L54" s="173">
        <f t="shared" ref="L54:N54" si="47">ABS(1000000*(L41/3*4/(3.142*(8.82/1000)^2*4186*(0.0038*70^2-0.0624*70+1000.7)*($G$5-$G$4))*(8.82/1000)/((-2.7093/1000000)*70^3+(579.84/1000000)*70^2-(45937/1000000)*70+1.7283)))</f>
        <v>5520.4270599906667</v>
      </c>
      <c r="M54" s="174">
        <f t="shared" si="47"/>
        <v>9814.0925510945181</v>
      </c>
      <c r="N54" s="175">
        <f t="shared" si="47"/>
        <v>12267.615688868147</v>
      </c>
      <c r="O54" s="159"/>
      <c r="P54" s="159"/>
    </row>
    <row r="55" spans="1:16" ht="21" hidden="1" x14ac:dyDescent="0.35">
      <c r="A55" s="189">
        <v>2400</v>
      </c>
      <c r="B55" s="177">
        <f t="shared" ref="B55:D55" si="48">ABS(1000000*(B42/2*4/(3.142*(8.82/1000)^2*4186*(0.0038*70^2-0.0624*70+1000.7)*($G$5-$G$4))*(8.82/1000)/((-2.7093/1000000)*70^3+(579.84/1000000)*70^2-(45937/1000000)*70+1.7283)))</f>
        <v>4407.0075925770898</v>
      </c>
      <c r="C55" s="178">
        <f t="shared" si="48"/>
        <v>7833.9393665326497</v>
      </c>
      <c r="D55" s="179">
        <f t="shared" si="48"/>
        <v>9794.0910037757094</v>
      </c>
      <c r="E55" s="170"/>
      <c r="F55" s="189">
        <v>2400</v>
      </c>
      <c r="G55" s="177">
        <f t="shared" ref="G55:I55" si="49">ABS(1000000*(G42/2*4/(3.142*(8.82/1000)^2*4186*(0.0038*70^2-0.0624*70+1000.7)*($G$5-$G$4))*(8.82/1000)/((-2.7093/1000000)*70^3+(579.84/1000000)*70^2-(45937/1000000)*70+1.7283)))</f>
        <v>6840.5291830319129</v>
      </c>
      <c r="H55" s="178">
        <f t="shared" si="49"/>
        <v>12154.273587394911</v>
      </c>
      <c r="I55" s="179">
        <f t="shared" si="49"/>
        <v>15194.508779853539</v>
      </c>
      <c r="J55" s="159"/>
      <c r="K55" s="189">
        <v>2400</v>
      </c>
      <c r="L55" s="177">
        <f t="shared" ref="L55:N55" si="50">ABS(1000000*(L42/3*4/(3.142*(8.82/1000)^2*4186*(0.0038*70^2-0.0624*70+1000.7)*($G$5-$G$4))*(8.82/1000)/((-2.7093/1000000)*70^3+(579.84/1000000)*70^2-(45937/1000000)*70+1.7283)))</f>
        <v>6747.1886288774804</v>
      </c>
      <c r="M55" s="178">
        <f t="shared" si="50"/>
        <v>11996.483602990989</v>
      </c>
      <c r="N55" s="179">
        <f t="shared" si="50"/>
        <v>14996.715700812005</v>
      </c>
      <c r="O55" s="159"/>
      <c r="P55" s="159"/>
    </row>
    <row r="56" spans="1:16" ht="21" hidden="1" x14ac:dyDescent="0.35">
      <c r="A56" s="189">
        <v>2700</v>
      </c>
      <c r="B56" s="181">
        <f t="shared" ref="B56:D56" si="51">ABS(1000000*(B43/2*4/(3.142*(8.82/1000)^2*4186*(0.0038*70^2-0.0624*70+1000.7)*($G$5-$G$4))*(8.82/1000)/((-2.7093/1000000)*70^3+(579.84/1000000)*70^2-(45937/1000000)*70+1.7283)))</f>
        <v>5280.4084921649865</v>
      </c>
      <c r="C56" s="182">
        <f t="shared" si="51"/>
        <v>9394.060057399578</v>
      </c>
      <c r="D56" s="183">
        <f t="shared" si="51"/>
        <v>11740.908276139569</v>
      </c>
      <c r="E56" s="170"/>
      <c r="F56" s="22">
        <v>2700</v>
      </c>
      <c r="G56" s="181">
        <f t="shared" ref="G56:I56" si="52">ABS(1000000*(G43/2*4/(3.142*(8.82/1000)^2*4186*(0.0038*70^2-0.0624*70+1000.7)*($G$5-$G$4))*(8.82/1000)/((-2.7093/1000000)*70^3+(579.84/1000000)*70^2-(45937/1000000)*70+1.7283)))</f>
        <v>8200.6344007107728</v>
      </c>
      <c r="H56" s="182">
        <f t="shared" si="52"/>
        <v>14574.460812970527</v>
      </c>
      <c r="I56" s="183">
        <f t="shared" si="52"/>
        <v>18221.409607432961</v>
      </c>
      <c r="J56" s="159"/>
      <c r="K56" s="22">
        <v>2700</v>
      </c>
      <c r="L56" s="181">
        <f t="shared" ref="L56:N56" si="53">ABS(1000000*(L43/3*4/(3.142*(8.82/1000)^2*4186*(0.0038*70^2-0.0624*70+1000.7)*($G$5-$G$4))*(8.82/1000)/((-2.7093/1000000)*70^3+(579.84/1000000)*70^2-(45937/1000000)*70+1.7283)))</f>
        <v>8089.5146933840679</v>
      </c>
      <c r="M56" s="182">
        <f t="shared" si="53"/>
        <v>14383.334916368598</v>
      </c>
      <c r="N56" s="183">
        <f t="shared" si="53"/>
        <v>17979.168645460748</v>
      </c>
      <c r="O56" s="159"/>
      <c r="P56" s="159"/>
    </row>
    <row r="57" spans="1:16" ht="21" hidden="1" x14ac:dyDescent="0.35">
      <c r="A57" s="159"/>
      <c r="B57" s="159"/>
      <c r="C57" s="105"/>
      <c r="D57" s="105"/>
    </row>
    <row r="58" spans="1:16" ht="18.75" hidden="1" x14ac:dyDescent="0.3">
      <c r="A58" s="76"/>
      <c r="B58" s="105"/>
      <c r="C58" s="105"/>
      <c r="D58" s="105"/>
      <c r="E58" s="105"/>
      <c r="F58" s="105"/>
      <c r="G58" s="8"/>
      <c r="H58" s="76"/>
      <c r="I58" s="105"/>
      <c r="J58" s="105"/>
      <c r="K58" s="105"/>
      <c r="L58" s="105"/>
      <c r="M58" s="105"/>
      <c r="N58" s="8"/>
      <c r="O58" s="76"/>
      <c r="P58" s="105"/>
    </row>
    <row r="59" spans="1:16" ht="18.75" hidden="1" x14ac:dyDescent="0.3">
      <c r="A59" s="112" t="s">
        <v>79</v>
      </c>
      <c r="H59" s="2"/>
      <c r="O59" s="2"/>
    </row>
    <row r="60" spans="1:16" ht="21" hidden="1" x14ac:dyDescent="0.35">
      <c r="A60" s="8" t="s">
        <v>133</v>
      </c>
      <c r="B60" s="159"/>
      <c r="C60" s="160"/>
      <c r="D60" s="161"/>
      <c r="E60" s="159"/>
      <c r="F60" s="8" t="s">
        <v>134</v>
      </c>
      <c r="G60" s="159"/>
      <c r="H60" s="160"/>
      <c r="I60" s="161"/>
      <c r="J60" s="159"/>
      <c r="K60" s="8" t="s">
        <v>135</v>
      </c>
      <c r="L60" s="159"/>
      <c r="M60" s="159"/>
      <c r="N60" s="159"/>
      <c r="O60" s="159"/>
      <c r="P60" s="159"/>
    </row>
    <row r="61" spans="1:16" ht="21" hidden="1" x14ac:dyDescent="0.35">
      <c r="A61" s="162" t="s">
        <v>58</v>
      </c>
      <c r="B61" s="163"/>
      <c r="C61" s="164" t="s">
        <v>85</v>
      </c>
      <c r="D61" s="164"/>
      <c r="E61" s="165"/>
      <c r="F61" s="162" t="s">
        <v>58</v>
      </c>
      <c r="G61" s="163"/>
      <c r="H61" s="164" t="s">
        <v>85</v>
      </c>
      <c r="I61" s="166"/>
      <c r="J61" s="159"/>
      <c r="K61" s="162" t="s">
        <v>58</v>
      </c>
      <c r="L61" s="163"/>
      <c r="M61" s="164" t="s">
        <v>85</v>
      </c>
      <c r="N61" s="166"/>
      <c r="O61" s="159"/>
      <c r="P61" s="159"/>
    </row>
    <row r="62" spans="1:16" ht="21" hidden="1" x14ac:dyDescent="0.35">
      <c r="A62" s="167" t="s">
        <v>61</v>
      </c>
      <c r="B62" s="168">
        <v>1</v>
      </c>
      <c r="C62" s="169">
        <v>2</v>
      </c>
      <c r="D62" s="169">
        <v>3</v>
      </c>
      <c r="E62" s="170"/>
      <c r="F62" s="184" t="s">
        <v>61</v>
      </c>
      <c r="G62" s="168">
        <v>1</v>
      </c>
      <c r="H62" s="169">
        <v>2</v>
      </c>
      <c r="I62" s="172">
        <v>3</v>
      </c>
      <c r="J62" s="159"/>
      <c r="K62" s="167" t="s">
        <v>61</v>
      </c>
      <c r="L62" s="168">
        <v>1</v>
      </c>
      <c r="M62" s="169">
        <v>2</v>
      </c>
      <c r="N62" s="172">
        <v>3</v>
      </c>
      <c r="O62" s="159"/>
      <c r="P62" s="159"/>
    </row>
    <row r="63" spans="1:16" ht="21" hidden="1" x14ac:dyDescent="0.35">
      <c r="A63" s="21">
        <v>850</v>
      </c>
      <c r="B63" s="38">
        <f>ABS(1000000*(B38/2*4/(3.142*(8.82/1000)^2*4186*(0.0038*(($G$4+$G$5)/2)^2-0.0624*($G$4+$G$5)/2+1000.7)*($G$5-$G$4))*(8.82/1000)/((-2.7093/1000000)*(($G$4+$G$5)/2)^3+(579.84/1000000)*(($G$4+$G$5)/2)^2-(45937/1000000)*($G$4+$G$5)/2+1.7283)))</f>
        <v>285.08332412414921</v>
      </c>
      <c r="C63" s="174">
        <f t="shared" ref="C63:D63" si="54">ABS(1000000*(C38/2*4/(3.142*(8.82/1000)^2*4186*(0.0038*(($G$4+$G$5)/2)^2-0.0624*($G$4+$G$5)/2+1000.7)*($G$4-$G$5))*(8.82/1000)/((-2.7093/1000000)*(($G$4+$G$5)/2)^3+(579.84/1000000)*(($G$4+$G$5)/2)^2-(45937/1000000)*($G$4+$G$5)/2+1.7283)))</f>
        <v>505.57745762642094</v>
      </c>
      <c r="D63" s="175">
        <f t="shared" si="54"/>
        <v>632.52862540045612</v>
      </c>
      <c r="E63" s="170"/>
      <c r="F63" s="21">
        <v>850</v>
      </c>
      <c r="G63" s="173">
        <f>ABS(1000000*(G38/3*4/(3.142*(8.82/1000)^2*4186*(0.0038*(($G$4+$G$5)/2)^2-0.0624*($G$4+$G$5)/2+1000.7)*($G$4-$G$5))*(8.82/1000)/((-2.7093/1000000)*(($G$4+$G$5)/2)^3+(579.84/1000000)*(($G$4+$G$5)/2)^2-(45937/1000000)*($G$4+$G$5)/2+1.7283)))</f>
        <v>293.99217800302893</v>
      </c>
      <c r="H63" s="174">
        <f t="shared" ref="H63:I63" si="55">ABS(1000000*(H38/3*4/(3.142*(8.82/1000)^2*4186*(0.0038*(($G$4+$G$5)/2)^2-0.0624*($G$4+$G$5)/2+1000.7)*($G$4-$G$5))*(8.82/1000)/((-2.7093/1000000)*(($G$4+$G$5)/2)^3+(579.84/1000000)*(($G$4+$G$5)/2)^2-(45937/1000000)*($G$4+$G$5)/2+1.7283)))</f>
        <v>522.65276089427368</v>
      </c>
      <c r="I63" s="175">
        <f t="shared" si="55"/>
        <v>653.31595111784191</v>
      </c>
      <c r="J63" s="159"/>
      <c r="K63" s="21">
        <v>850</v>
      </c>
      <c r="L63" s="173">
        <f>ABS(1000000*(L38/3*4/(3.142*(8.82/1000)^2*4186*(0.0038*(($G$4+$G$5)/2)^2-0.0624*($G$4+$G$5)/2+1000.7)*($G$4-$G$5))*(8.82/1000)/((-2.7093/1000000)*(($G$4+$G$5)/2)^3+(579.84/1000000)*(($G$4+$G$5)/2)^2-(45937/1000000)*($G$4+$G$5)/2+1.7283)))</f>
        <v>435.04903108529021</v>
      </c>
      <c r="M63" s="174">
        <f t="shared" ref="M63:N63" si="56">ABS(1000000*(M38/3*4/(3.142*(8.82/1000)^2*4186*(0.0038*(($G$4+$G$5)/2)^2-0.0624*($G$4+$G$5)/2+1000.7)*($G$4-$G$5))*(8.82/1000)/((-2.7093/1000000)*(($G$4+$G$5)/2)^3+(579.84/1000000)*(($G$4+$G$5)/2)^2-(45937/1000000)*($G$4+$G$5)/2+1.7283)))</f>
        <v>775.07028746253081</v>
      </c>
      <c r="N63" s="175">
        <f t="shared" si="56"/>
        <v>968.09545483825684</v>
      </c>
      <c r="O63" s="159"/>
      <c r="P63" s="159"/>
    </row>
    <row r="64" spans="1:16" ht="21" hidden="1" x14ac:dyDescent="0.35">
      <c r="A64" s="189">
        <v>1200</v>
      </c>
      <c r="B64" s="177">
        <f t="shared" ref="B64:D64" si="57">ABS(1000000*(B39/2*4/(3.142*(8.82/1000)^2*4186*(0.0038*(($G$4+$G$5)/2)^2-0.0624*($G$4+$G$5)/2+1000.7)*($G$4-$G$5))*(8.82/1000)/((-2.7093/1000000)*(($G$4+$G$5)/2)^3+(579.84/1000000)*(($G$4+$G$5)/2)^2-(45937/1000000)*($G$4+$G$5)/2+1.7283)))</f>
        <v>567.93943477857852</v>
      </c>
      <c r="C64" s="178">
        <f t="shared" si="57"/>
        <v>1011.1549152528419</v>
      </c>
      <c r="D64" s="179">
        <f t="shared" si="57"/>
        <v>1262.8300373311924</v>
      </c>
      <c r="E64" s="170"/>
      <c r="F64" s="189">
        <v>1200</v>
      </c>
      <c r="G64" s="177">
        <f t="shared" ref="G64:I64" si="58">ABS(1000000*(G39/3*4/(3.142*(8.82/1000)^2*4186*(0.0038*(($G$4+$G$5)/2)^2-0.0624*($G$4+$G$5)/2+1000.7)*($G$4-$G$5))*(8.82/1000)/((-2.7093/1000000)*(($G$4+$G$5)/2)^3+(579.84/1000000)*(($G$4+$G$5)/2)^2-(45937/1000000)*($G$4+$G$5)/2+1.7283)))</f>
        <v>587.98435600605785</v>
      </c>
      <c r="H64" s="178">
        <f t="shared" si="58"/>
        <v>1046.7903307683605</v>
      </c>
      <c r="I64" s="179">
        <f t="shared" si="58"/>
        <v>1308.1167112154976</v>
      </c>
      <c r="J64" s="159"/>
      <c r="K64" s="189">
        <v>1200</v>
      </c>
      <c r="L64" s="177">
        <f t="shared" ref="L64:N64" si="59">ABS(1000000*(L39/3*4/(3.142*(8.82/1000)^2*4186*(0.0038*(($G$4+$G$5)/2)^2-0.0624*($G$4+$G$5)/2+1000.7)*($G$4-$G$5))*(8.82/1000)/((-2.7093/1000000)*(($G$4+$G$5)/2)^3+(579.84/1000000)*(($G$4+$G$5)/2)^2-(45937/1000000)*($G$4+$G$5)/2+1.7283)))</f>
        <v>870.09806217058042</v>
      </c>
      <c r="M64" s="178">
        <f t="shared" si="59"/>
        <v>1547.1709569654349</v>
      </c>
      <c r="N64" s="179">
        <f t="shared" si="59"/>
        <v>1934.7061006967003</v>
      </c>
      <c r="O64" s="159"/>
      <c r="P64" s="159"/>
    </row>
    <row r="65" spans="1:16" ht="21" hidden="1" x14ac:dyDescent="0.35">
      <c r="A65" s="22">
        <v>1600</v>
      </c>
      <c r="B65" s="181">
        <f t="shared" ref="B65:D65" si="60">ABS(1000000*(B40/2*4/(3.142*(8.82/1000)^2*4186*(0.0038*(($G$4+$G$5)/2)^2-0.0624*($G$4+$G$5)/2+1000.7)*($G$4-$G$5))*(8.82/1000)/((-2.7093/1000000)*(($G$4+$G$5)/2)^3+(579.84/1000000)*(($G$4+$G$5)/2)^2-(45937/1000000)*($G$4+$G$5)/2+1.7283)))</f>
        <v>844.11390502384813</v>
      </c>
      <c r="C65" s="182">
        <f t="shared" si="60"/>
        <v>1501.1418785912233</v>
      </c>
      <c r="D65" s="183">
        <f t="shared" si="60"/>
        <v>1877.5409549738893</v>
      </c>
      <c r="E65" s="170"/>
      <c r="F65" s="22">
        <v>1600</v>
      </c>
      <c r="G65" s="181">
        <f t="shared" ref="G65:I65" si="61">ABS(1000000*(G40/3*4/(3.142*(8.82/1000)^2*4186*(0.0038*(($G$4+$G$5)/2)^2-0.0624*($G$4+$G$5)/2+1000.7)*($G$4-$G$5))*(8.82/1000)/((-2.7093/1000000)*(($G$4+$G$5)/2)^3+(579.84/1000000)*(($G$4+$G$5)/2)^2-(45937/1000000)*($G$4+$G$5)/2+1.7283)))</f>
        <v>874.55248911002036</v>
      </c>
      <c r="H65" s="182">
        <f t="shared" si="61"/>
        <v>1553.1101928846879</v>
      </c>
      <c r="I65" s="183">
        <f t="shared" si="61"/>
        <v>1942.1301455957669</v>
      </c>
      <c r="J65" s="159"/>
      <c r="K65" s="22">
        <v>1600</v>
      </c>
      <c r="L65" s="181">
        <f t="shared" ref="L65:N65" si="62">ABS(1000000*(L40/3*4/(3.142*(8.82/1000)^2*4186*(0.0038*(($G$4+$G$5)/2)^2-0.0624*($G$4+$G$5)/2+1000.7)*($G$4-$G$5))*(8.82/1000)/((-2.7093/1000000)*(($G$4+$G$5)/2)^3+(579.84/1000000)*(($G$4+$G$5)/2)^2-(45937/1000000)*($G$4+$G$5)/2+1.7283)))</f>
        <v>1293.2686214173646</v>
      </c>
      <c r="M65" s="182">
        <f t="shared" si="62"/>
        <v>2299.9691097307668</v>
      </c>
      <c r="N65" s="183">
        <f t="shared" si="62"/>
        <v>2874.5901849185052</v>
      </c>
      <c r="O65" s="159"/>
      <c r="P65" s="159"/>
    </row>
    <row r="66" spans="1:16" ht="21" hidden="1" x14ac:dyDescent="0.35">
      <c r="A66" s="21">
        <v>2100</v>
      </c>
      <c r="B66" s="173">
        <f t="shared" ref="B66:D66" si="63">ABS(1000000*(B41/2*4/(3.142*(8.82/1000)^2*4186*(0.0038*(($G$4+$G$5)/2)^2-0.0624*($G$4+$G$5)/2+1000.7)*($G$4-$G$5))*(8.82/1000)/((-2.7093/1000000)*(($G$4+$G$5)/2)^3+(579.84/1000000)*(($G$4+$G$5)/2)^2-(45937/1000000)*($G$4+$G$5)/2+1.7283)))</f>
        <v>1204.9224871184747</v>
      </c>
      <c r="C66" s="174">
        <f t="shared" si="63"/>
        <v>2142.5793578705593</v>
      </c>
      <c r="D66" s="175">
        <f t="shared" si="63"/>
        <v>2677.110590603339</v>
      </c>
      <c r="E66" s="170"/>
      <c r="F66" s="21">
        <v>2100</v>
      </c>
      <c r="G66" s="173">
        <f t="shared" ref="G66:I66" si="64">ABS(1000000*(G41/3*4/(3.142*(8.82/1000)^2*4186*(0.0038*(($G$4+$G$5)/2)^2-0.0624*($G$4+$G$5)/2+1000.7)*($G$4-$G$5))*(8.82/1000)/((-2.7093/1000000)*(($G$4+$G$5)/2)^3+(579.84/1000000)*(($G$4+$G$5)/2)^2-(45937/1000000)*($G$4+$G$5)/2+1.7283)))</f>
        <v>1245.7547340633396</v>
      </c>
      <c r="H66" s="174">
        <f t="shared" si="64"/>
        <v>2215.3349978814099</v>
      </c>
      <c r="I66" s="175">
        <f t="shared" si="64"/>
        <v>2769.1687473517622</v>
      </c>
      <c r="J66" s="159"/>
      <c r="K66" s="21">
        <v>2100</v>
      </c>
      <c r="L66" s="173">
        <f t="shared" ref="L66:N66" si="65">ABS(1000000*(L41/3*4/(3.142*(8.82/1000)^2*4186*(0.0038*(($G$4+$G$5)/2)^2-0.0624*($G$4+$G$5)/2+1000.7)*($G$4-$G$5))*(8.82/1000)/((-2.7093/1000000)*(($G$4+$G$5)/2)^3+(579.84/1000000)*(($G$4+$G$5)/2)^2-(45937/1000000)*($G$4+$G$5)/2+1.7283)))</f>
        <v>1844.1327529280907</v>
      </c>
      <c r="M66" s="174">
        <f t="shared" si="65"/>
        <v>3278.4582274277168</v>
      </c>
      <c r="N66" s="175">
        <f t="shared" si="65"/>
        <v>4098.0727842846454</v>
      </c>
      <c r="O66" s="159"/>
      <c r="P66" s="159"/>
    </row>
    <row r="67" spans="1:16" ht="21" hidden="1" x14ac:dyDescent="0.35">
      <c r="A67" s="189">
        <v>2400</v>
      </c>
      <c r="B67" s="177">
        <f t="shared" ref="B67:D67" si="66">ABS(1000000*(B42/2*4/(3.142*(8.82/1000)^2*4186*(0.0038*(($G$4+$G$5)/2)^2-0.0624*($G$4+$G$5)/2+1000.7)*($G$4-$G$5))*(8.82/1000)/((-2.7093/1000000)*(($G$4+$G$5)/2)^3+(579.84/1000000)*(($G$4+$G$5)/2)^2-(45937/1000000)*($G$4+$G$5)/2+1.7283)))</f>
        <v>1472.1881034848645</v>
      </c>
      <c r="C67" s="178">
        <f t="shared" si="66"/>
        <v>2616.9758269209015</v>
      </c>
      <c r="D67" s="179">
        <f t="shared" si="66"/>
        <v>3271.7765870185567</v>
      </c>
      <c r="E67" s="170"/>
      <c r="F67" s="189">
        <v>2400</v>
      </c>
      <c r="G67" s="177">
        <f t="shared" ref="G67:I67" si="67">ABS(1000000*(G42/3*4/(3.142*(8.82/1000)^2*4186*(0.0038*(($G$4+$G$5)/2)^2-0.0624*($G$4+$G$5)/2+1000.7)*($G$4-$G$5))*(8.82/1000)/((-2.7093/1000000)*(($G$4+$G$5)/2)^3+(579.84/1000000)*(($G$4+$G$5)/2)^2-(45937/1000000)*($G$4+$G$5)/2+1.7283)))</f>
        <v>1523.4140132884222</v>
      </c>
      <c r="H67" s="178">
        <f t="shared" si="67"/>
        <v>2706.8067701996042</v>
      </c>
      <c r="I67" s="179">
        <f t="shared" si="67"/>
        <v>3383.8796649944584</v>
      </c>
      <c r="J67" s="159"/>
      <c r="K67" s="189">
        <v>2400</v>
      </c>
      <c r="L67" s="177">
        <f t="shared" ref="L67:N67" si="68">ABS(1000000*(L42/3*4/(3.142*(8.82/1000)^2*4186*(0.0038*(($G$4+$G$5)/2)^2-0.0624*($G$4+$G$5)/2+1000.7)*($G$4-$G$5))*(8.82/1000)/((-2.7093/1000000)*(($G$4+$G$5)/2)^3+(579.84/1000000)*(($G$4+$G$5)/2)^2-(45937/1000000)*($G$4+$G$5)/2+1.7283)))</f>
        <v>2253.9400313565552</v>
      </c>
      <c r="M67" s="178">
        <f t="shared" si="68"/>
        <v>4007.4994365160364</v>
      </c>
      <c r="N67" s="179">
        <f t="shared" si="68"/>
        <v>5009.7454978899978</v>
      </c>
      <c r="O67" s="159"/>
      <c r="P67" s="159"/>
    </row>
    <row r="68" spans="1:16" ht="21" hidden="1" x14ac:dyDescent="0.35">
      <c r="A68" s="22">
        <v>2700</v>
      </c>
      <c r="B68" s="181">
        <f t="shared" ref="B68:D68" si="69">ABS(1000000*(B43/2*4/(3.142*(8.82/1000)^2*4186*(0.0038*(($G$4+$G$5)/2)^2-0.0624*($G$4+$G$5)/2+1000.7)*($G$4-$G$5))*(8.82/1000)/((-2.7093/1000000)*(($G$4+$G$5)/2)^3+(579.84/1000000)*(($G$4+$G$5)/2)^2-(45937/1000000)*($G$4+$G$5)/2+1.7283)))</f>
        <v>1763.9530680181733</v>
      </c>
      <c r="C68" s="182">
        <f t="shared" si="69"/>
        <v>3138.1437788353614</v>
      </c>
      <c r="D68" s="183">
        <f t="shared" si="69"/>
        <v>3922.1229201767724</v>
      </c>
      <c r="E68" s="170"/>
      <c r="F68" s="22">
        <v>2700</v>
      </c>
      <c r="G68" s="181">
        <f t="shared" ref="G68:I68" si="70">ABS(1000000*(G43/3*4/(3.142*(8.82/1000)^2*4186*(0.0038*(($G$4+$G$5)/2)^2-0.0624*($G$4+$G$5)/2+1000.7)*($G$4-$G$5))*(8.82/1000)/((-2.7093/1000000)*(($G$4+$G$5)/2)^3+(579.84/1000000)*(($G$4+$G$5)/2)^2-(45937/1000000)*($G$4+$G$5)/2+1.7283)))</f>
        <v>1826.3150451703314</v>
      </c>
      <c r="H68" s="182">
        <f t="shared" si="70"/>
        <v>3245.792429871824</v>
      </c>
      <c r="I68" s="183">
        <f t="shared" si="70"/>
        <v>4057.9829418296863</v>
      </c>
      <c r="J68" s="159"/>
      <c r="K68" s="22">
        <v>2700</v>
      </c>
      <c r="L68" s="181">
        <f t="shared" ref="L68:N68" si="71">ABS(1000000*(L43/3*4/(3.142*(8.82/1000)^2*4186*(0.0038*(($G$4+$G$5)/2)^2-0.0624*($G$4+$G$5)/2+1000.7)*($G$4-$G$5))*(8.82/1000)/((-2.7093/1000000)*(($G$4+$G$5)/2)^3+(579.84/1000000)*(($G$4+$G$5)/2)^2-(45937/1000000)*($G$4+$G$5)/2+1.7283)))</f>
        <v>2702.3523432601646</v>
      </c>
      <c r="M68" s="182">
        <f t="shared" si="71"/>
        <v>4804.8418586757653</v>
      </c>
      <c r="N68" s="183">
        <f t="shared" si="71"/>
        <v>6006.0523233447066</v>
      </c>
      <c r="O68" s="159"/>
      <c r="P68" s="159"/>
    </row>
    <row r="69" spans="1:16" ht="21" hidden="1" x14ac:dyDescent="0.35">
      <c r="A69" s="159"/>
      <c r="B69" s="159"/>
      <c r="C69" s="105"/>
      <c r="D69" s="105"/>
    </row>
    <row r="70" spans="1:16" ht="18.75" hidden="1" x14ac:dyDescent="0.3">
      <c r="A70" s="76"/>
      <c r="B70" s="105"/>
      <c r="C70" s="105"/>
      <c r="D70" s="105"/>
      <c r="E70" s="105"/>
      <c r="F70" s="105"/>
      <c r="G70" s="8"/>
      <c r="H70" s="76"/>
      <c r="I70" s="105"/>
      <c r="J70" s="105"/>
      <c r="K70" s="105"/>
      <c r="L70" s="105"/>
      <c r="M70" s="105"/>
      <c r="N70" s="8"/>
      <c r="O70" s="76"/>
      <c r="P70" s="105"/>
    </row>
    <row r="71" spans="1:16" ht="18.75" hidden="1" x14ac:dyDescent="0.3">
      <c r="A71" s="42" t="s">
        <v>83</v>
      </c>
      <c r="B71" s="62"/>
      <c r="C71" s="62"/>
      <c r="D71" s="62"/>
      <c r="E71" s="62"/>
      <c r="F71" s="62"/>
      <c r="G71" s="10"/>
      <c r="H71" s="10"/>
      <c r="I71" s="62"/>
      <c r="J71" s="62"/>
      <c r="K71" s="62"/>
      <c r="L71" s="62"/>
      <c r="M71" s="62"/>
      <c r="N71" s="10"/>
      <c r="O71" s="10"/>
      <c r="P71" s="62"/>
    </row>
    <row r="72" spans="1:16" ht="21" hidden="1" x14ac:dyDescent="0.35">
      <c r="A72" s="8" t="s">
        <v>133</v>
      </c>
      <c r="B72" s="159"/>
      <c r="C72" s="160"/>
      <c r="D72" s="161"/>
      <c r="E72" s="159"/>
      <c r="F72" s="8" t="s">
        <v>134</v>
      </c>
      <c r="G72" s="159"/>
      <c r="H72" s="160"/>
      <c r="I72" s="161"/>
      <c r="J72" s="159"/>
      <c r="K72" s="8" t="s">
        <v>135</v>
      </c>
      <c r="L72" s="159"/>
      <c r="M72" s="159"/>
      <c r="N72" s="159"/>
      <c r="O72" s="159"/>
      <c r="P72" s="159"/>
    </row>
    <row r="73" spans="1:16" ht="21" hidden="1" x14ac:dyDescent="0.35">
      <c r="A73" s="162" t="s">
        <v>58</v>
      </c>
      <c r="B73" s="163"/>
      <c r="C73" s="164" t="s">
        <v>85</v>
      </c>
      <c r="D73" s="164"/>
      <c r="E73" s="165"/>
      <c r="F73" s="162" t="s">
        <v>58</v>
      </c>
      <c r="G73" s="163"/>
      <c r="H73" s="164" t="s">
        <v>85</v>
      </c>
      <c r="I73" s="166"/>
      <c r="J73" s="159"/>
      <c r="K73" s="162" t="s">
        <v>58</v>
      </c>
      <c r="L73" s="163"/>
      <c r="M73" s="164" t="s">
        <v>85</v>
      </c>
      <c r="N73" s="166"/>
      <c r="O73" s="159"/>
      <c r="P73" s="159"/>
    </row>
    <row r="74" spans="1:16" ht="21" hidden="1" x14ac:dyDescent="0.35">
      <c r="A74" s="167" t="s">
        <v>61</v>
      </c>
      <c r="B74" s="168">
        <v>1</v>
      </c>
      <c r="C74" s="169">
        <v>2</v>
      </c>
      <c r="D74" s="169">
        <v>3</v>
      </c>
      <c r="E74" s="170"/>
      <c r="F74" s="184" t="s">
        <v>61</v>
      </c>
      <c r="G74" s="168">
        <v>1</v>
      </c>
      <c r="H74" s="169">
        <v>2</v>
      </c>
      <c r="I74" s="172">
        <v>3</v>
      </c>
      <c r="J74" s="159"/>
      <c r="K74" s="167" t="s">
        <v>61</v>
      </c>
      <c r="L74" s="168">
        <v>1</v>
      </c>
      <c r="M74" s="169">
        <v>2</v>
      </c>
      <c r="N74" s="172">
        <v>3</v>
      </c>
      <c r="O74" s="159"/>
      <c r="P74" s="159"/>
    </row>
    <row r="75" spans="1:16" ht="21" hidden="1" x14ac:dyDescent="0.35">
      <c r="A75" s="21">
        <v>850</v>
      </c>
      <c r="B75" s="34">
        <f t="shared" ref="B75:D80" si="72">(0.118*LN(B63)+0.0017)/(0.118*LN(B26)+0.0017)*B38</f>
        <v>128</v>
      </c>
      <c r="C75" s="174">
        <f t="shared" si="72"/>
        <v>227</v>
      </c>
      <c r="D75" s="175">
        <f t="shared" si="72"/>
        <v>284</v>
      </c>
      <c r="E75" s="170"/>
      <c r="F75" s="21">
        <v>850</v>
      </c>
      <c r="G75" s="173">
        <f t="shared" ref="G75" si="73">(0.118*LN(G63)+0.0017)/(0.118*LN(G26)+0.0017)*G38</f>
        <v>198</v>
      </c>
      <c r="H75" s="174">
        <f t="shared" ref="H75:I75" si="74">(0.118*LN(H63)+0.0017)/(0.118*LN(H26)+0.0017)*H38</f>
        <v>352</v>
      </c>
      <c r="I75" s="175">
        <f t="shared" si="74"/>
        <v>440</v>
      </c>
      <c r="J75" s="159"/>
      <c r="K75" s="21">
        <v>850</v>
      </c>
      <c r="L75" s="173">
        <f t="shared" ref="L75:N80" si="75">(0.118*LN(L63)+0.0017)/(0.118*LN(L26)+0.0017)*L38</f>
        <v>293</v>
      </c>
      <c r="M75" s="174">
        <f t="shared" si="75"/>
        <v>522</v>
      </c>
      <c r="N75" s="175">
        <f t="shared" si="75"/>
        <v>652</v>
      </c>
      <c r="O75" s="159"/>
      <c r="P75" s="159"/>
    </row>
    <row r="76" spans="1:16" ht="21" hidden="1" x14ac:dyDescent="0.35">
      <c r="A76" s="189">
        <v>1200</v>
      </c>
      <c r="B76" s="177">
        <f t="shared" si="72"/>
        <v>255</v>
      </c>
      <c r="C76" s="178">
        <f t="shared" si="72"/>
        <v>454</v>
      </c>
      <c r="D76" s="179">
        <f t="shared" si="72"/>
        <v>567</v>
      </c>
      <c r="E76" s="170"/>
      <c r="F76" s="189">
        <v>1200</v>
      </c>
      <c r="G76" s="177">
        <f t="shared" ref="G76:I76" si="76">(0.118*LN(G64)+0.0017)/(0.118*LN(G27)+0.0017)*G39</f>
        <v>396</v>
      </c>
      <c r="H76" s="178">
        <f t="shared" si="76"/>
        <v>705</v>
      </c>
      <c r="I76" s="179">
        <f t="shared" si="76"/>
        <v>881</v>
      </c>
      <c r="J76" s="159"/>
      <c r="K76" s="189">
        <v>1200</v>
      </c>
      <c r="L76" s="177">
        <f t="shared" si="75"/>
        <v>586</v>
      </c>
      <c r="M76" s="178">
        <f t="shared" si="75"/>
        <v>1042</v>
      </c>
      <c r="N76" s="179">
        <f t="shared" si="75"/>
        <v>1303</v>
      </c>
      <c r="O76" s="159"/>
      <c r="P76" s="159"/>
    </row>
    <row r="77" spans="1:16" ht="21" hidden="1" x14ac:dyDescent="0.35">
      <c r="A77" s="22">
        <v>1600</v>
      </c>
      <c r="B77" s="181">
        <f t="shared" si="72"/>
        <v>379</v>
      </c>
      <c r="C77" s="182">
        <f t="shared" si="72"/>
        <v>674</v>
      </c>
      <c r="D77" s="183">
        <f t="shared" si="72"/>
        <v>843</v>
      </c>
      <c r="E77" s="170"/>
      <c r="F77" s="22">
        <v>1600</v>
      </c>
      <c r="G77" s="181">
        <f t="shared" ref="G77:I77" si="77">(0.118*LN(G65)+0.0017)/(0.118*LN(G28)+0.0017)*G40</f>
        <v>589</v>
      </c>
      <c r="H77" s="182">
        <f t="shared" si="77"/>
        <v>1046</v>
      </c>
      <c r="I77" s="183">
        <f t="shared" si="77"/>
        <v>1308</v>
      </c>
      <c r="J77" s="159"/>
      <c r="K77" s="22">
        <v>1600</v>
      </c>
      <c r="L77" s="181">
        <f t="shared" si="75"/>
        <v>871</v>
      </c>
      <c r="M77" s="182">
        <f t="shared" si="75"/>
        <v>1549</v>
      </c>
      <c r="N77" s="183">
        <f t="shared" si="75"/>
        <v>1936</v>
      </c>
      <c r="O77" s="159"/>
      <c r="P77" s="159"/>
    </row>
    <row r="78" spans="1:16" ht="21" hidden="1" x14ac:dyDescent="0.35">
      <c r="A78" s="21">
        <v>2100</v>
      </c>
      <c r="B78" s="173">
        <f t="shared" si="72"/>
        <v>541</v>
      </c>
      <c r="C78" s="174">
        <f t="shared" si="72"/>
        <v>962</v>
      </c>
      <c r="D78" s="175">
        <f t="shared" si="72"/>
        <v>1202</v>
      </c>
      <c r="E78" s="170"/>
      <c r="F78" s="21">
        <v>2100</v>
      </c>
      <c r="G78" s="173">
        <f t="shared" ref="G78:I78" si="78">(0.118*LN(G66)+0.0017)/(0.118*LN(G29)+0.0017)*G41</f>
        <v>839</v>
      </c>
      <c r="H78" s="174">
        <f t="shared" si="78"/>
        <v>1492</v>
      </c>
      <c r="I78" s="175">
        <f t="shared" si="78"/>
        <v>1865</v>
      </c>
      <c r="J78" s="159"/>
      <c r="K78" s="21">
        <v>2100</v>
      </c>
      <c r="L78" s="173">
        <f t="shared" si="75"/>
        <v>1242</v>
      </c>
      <c r="M78" s="174">
        <f t="shared" si="75"/>
        <v>2208</v>
      </c>
      <c r="N78" s="175">
        <f t="shared" si="75"/>
        <v>2760</v>
      </c>
      <c r="O78" s="159"/>
      <c r="P78" s="159"/>
    </row>
    <row r="79" spans="1:16" ht="21" hidden="1" x14ac:dyDescent="0.35">
      <c r="A79" s="189">
        <v>2400</v>
      </c>
      <c r="B79" s="177">
        <f t="shared" si="72"/>
        <v>661</v>
      </c>
      <c r="C79" s="178">
        <f t="shared" si="72"/>
        <v>1175</v>
      </c>
      <c r="D79" s="179">
        <f t="shared" si="72"/>
        <v>1469</v>
      </c>
      <c r="E79" s="170"/>
      <c r="F79" s="189">
        <v>2400</v>
      </c>
      <c r="G79" s="177">
        <f t="shared" ref="G79:I79" si="79">(0.118*LN(G67)+0.0017)/(0.118*LN(G30)+0.0017)*G42</f>
        <v>1026</v>
      </c>
      <c r="H79" s="178">
        <f t="shared" si="79"/>
        <v>1823</v>
      </c>
      <c r="I79" s="179">
        <f t="shared" si="79"/>
        <v>2279</v>
      </c>
      <c r="J79" s="159"/>
      <c r="K79" s="189">
        <v>2400</v>
      </c>
      <c r="L79" s="177">
        <f t="shared" si="75"/>
        <v>1518</v>
      </c>
      <c r="M79" s="178">
        <f t="shared" si="75"/>
        <v>2699</v>
      </c>
      <c r="N79" s="179">
        <f t="shared" si="75"/>
        <v>3374</v>
      </c>
      <c r="O79" s="159"/>
      <c r="P79" s="159"/>
    </row>
    <row r="80" spans="1:16" ht="21" hidden="1" x14ac:dyDescent="0.35">
      <c r="A80" s="22">
        <v>2700</v>
      </c>
      <c r="B80" s="181">
        <f t="shared" si="72"/>
        <v>792</v>
      </c>
      <c r="C80" s="182">
        <f t="shared" si="72"/>
        <v>1409</v>
      </c>
      <c r="D80" s="183">
        <f t="shared" si="72"/>
        <v>1761</v>
      </c>
      <c r="E80" s="170"/>
      <c r="F80" s="22">
        <v>2700</v>
      </c>
      <c r="G80" s="181">
        <f t="shared" ref="G80:I80" si="80">(0.118*LN(G68)+0.0017)/(0.118*LN(G31)+0.0017)*G43</f>
        <v>1230</v>
      </c>
      <c r="H80" s="182">
        <f t="shared" si="80"/>
        <v>2186</v>
      </c>
      <c r="I80" s="183">
        <f t="shared" si="80"/>
        <v>2733</v>
      </c>
      <c r="J80" s="159"/>
      <c r="K80" s="22">
        <v>2700</v>
      </c>
      <c r="L80" s="181">
        <f t="shared" si="75"/>
        <v>1820</v>
      </c>
      <c r="M80" s="182">
        <f t="shared" si="75"/>
        <v>3236</v>
      </c>
      <c r="N80" s="183">
        <f t="shared" si="75"/>
        <v>4045</v>
      </c>
      <c r="O80" s="159"/>
      <c r="P80" s="159"/>
    </row>
    <row r="81" spans="1:16" ht="21" hidden="1" x14ac:dyDescent="0.35">
      <c r="A81" s="159"/>
      <c r="B81" s="159"/>
      <c r="C81" s="105"/>
      <c r="D81" s="105"/>
    </row>
    <row r="82" spans="1:16" ht="21" hidden="1" x14ac:dyDescent="0.35">
      <c r="A82" s="76"/>
      <c r="B82" s="105"/>
      <c r="C82" s="105"/>
      <c r="D82" s="105"/>
      <c r="E82" s="105"/>
      <c r="F82" s="105"/>
      <c r="G82" s="71"/>
      <c r="H82" s="76"/>
      <c r="I82" s="105"/>
      <c r="J82" s="105"/>
      <c r="K82" s="105"/>
      <c r="L82" s="105"/>
      <c r="M82" s="105"/>
      <c r="N82" s="4"/>
      <c r="O82" s="76"/>
      <c r="P82" s="105"/>
    </row>
    <row r="83" spans="1:16" ht="18.75" hidden="1" x14ac:dyDescent="0.3">
      <c r="A83" s="23" t="s">
        <v>82</v>
      </c>
      <c r="H83" s="25"/>
      <c r="J83" s="25"/>
    </row>
    <row r="84" spans="1:16" ht="21" hidden="1" x14ac:dyDescent="0.35">
      <c r="A84" s="8" t="s">
        <v>133</v>
      </c>
      <c r="B84" s="159"/>
      <c r="C84" s="160"/>
      <c r="D84" s="161"/>
      <c r="E84" s="159"/>
      <c r="F84" s="8" t="s">
        <v>134</v>
      </c>
      <c r="G84" s="159"/>
      <c r="H84" s="160"/>
      <c r="I84" s="161"/>
      <c r="J84" s="159"/>
      <c r="K84" s="8" t="s">
        <v>135</v>
      </c>
      <c r="L84" s="159"/>
      <c r="M84" s="159"/>
      <c r="N84" s="159"/>
      <c r="O84" s="159"/>
      <c r="P84" s="159"/>
    </row>
    <row r="85" spans="1:16" ht="21" hidden="1" x14ac:dyDescent="0.35">
      <c r="A85" s="162" t="s">
        <v>58</v>
      </c>
      <c r="B85" s="163"/>
      <c r="C85" s="164" t="s">
        <v>85</v>
      </c>
      <c r="D85" s="164"/>
      <c r="E85" s="165"/>
      <c r="F85" s="162" t="s">
        <v>58</v>
      </c>
      <c r="G85" s="163"/>
      <c r="H85" s="164" t="s">
        <v>85</v>
      </c>
      <c r="I85" s="166"/>
      <c r="J85" s="159"/>
      <c r="K85" s="162" t="s">
        <v>58</v>
      </c>
      <c r="L85" s="163"/>
      <c r="M85" s="164" t="s">
        <v>85</v>
      </c>
      <c r="N85" s="166"/>
      <c r="O85" s="159"/>
      <c r="P85" s="159"/>
    </row>
    <row r="86" spans="1:16" ht="21" hidden="1" x14ac:dyDescent="0.35">
      <c r="A86" s="167" t="s">
        <v>61</v>
      </c>
      <c r="B86" s="168">
        <v>1</v>
      </c>
      <c r="C86" s="169">
        <v>2</v>
      </c>
      <c r="D86" s="169">
        <v>3</v>
      </c>
      <c r="E86" s="170"/>
      <c r="F86" s="184" t="s">
        <v>61</v>
      </c>
      <c r="G86" s="168">
        <v>1</v>
      </c>
      <c r="H86" s="169">
        <v>2</v>
      </c>
      <c r="I86" s="172">
        <v>3</v>
      </c>
      <c r="J86" s="159"/>
      <c r="K86" s="167" t="s">
        <v>61</v>
      </c>
      <c r="L86" s="168">
        <v>1</v>
      </c>
      <c r="M86" s="169">
        <v>2</v>
      </c>
      <c r="N86" s="172">
        <v>3</v>
      </c>
      <c r="O86" s="159"/>
      <c r="P86" s="159"/>
    </row>
    <row r="87" spans="1:16" ht="18.75" hidden="1" x14ac:dyDescent="0.3">
      <c r="A87" s="21">
        <v>850</v>
      </c>
      <c r="B87" s="186">
        <f>(IF(B63&lt;2300,64/B63,IF(B63&gt;3000,(-1.8*LOG((0.002/8.82/3.7)^1.11+6.9/B63))^-2,23.857*10^-6*B63-0.0271)))/(IF(B51&lt;2300,64/B51,IF(B51&gt;3000,(-1.8*LOG((0.002/8.82/3.7)^1.11+6.9/B51))^-2,23.857*10^-6*B51-0.0271)))*(0.3008*$A87/1000-0.1436)*B125^(0.0345*($A87/1000)^2-0.1152*$A87/1000+2.0888)</f>
        <v>118.34875888912704</v>
      </c>
      <c r="C87" s="187">
        <f t="shared" ref="C87:D87" si="81">(IF(C63&lt;2300,64/C63,IF(C63&gt;3000,(-1.8*LOG((0.002/8.82/3.7)^1.11+6.9/C63))^-2,23.857*10^-6*C63-0.0271)))/(IF(C51&lt;2300,64/C51,IF(C51&gt;3000,(-1.8*LOG((0.002/8.82/3.7)^1.11+6.9/C51))^-2,23.857*10^-6*C51-0.0271)))*(0.3008*$A87/1000-0.1436)*C125^(0.0345*($A87/1000)^2-0.1152*$A87/1000+2.0888)</f>
        <v>375.60237446255894</v>
      </c>
      <c r="D87" s="188">
        <f t="shared" si="81"/>
        <v>589.9987942756909</v>
      </c>
      <c r="E87" s="20"/>
      <c r="F87" s="21">
        <v>850</v>
      </c>
      <c r="G87" s="186">
        <f>(IF(G63&lt;2300,64/G63,IF(G63&gt;3000,(-1.8*LOG((0.002/8.82/3.7)^1.11+6.9/G63))^-2,23.857*10^-6*G63-0.0271)))/(IF(G51&lt;2300,64/G51,IF(G51&gt;3000,(-1.8*LOG((0.002/8.82/3.7)^1.11+6.9/G51))^-2,23.857*10^-6*G51-0.0271)))*(2.0845*$A87/1000-1.2555)*G125^(0.0275*($A87/1000)^2-0.1172*$A87/1000+1.6726)</f>
        <v>319.02441320879137</v>
      </c>
      <c r="H87" s="187">
        <f t="shared" ref="H87:I87" si="82">(IF(H63&lt;2300,64/H63,IF(H63&gt;3000,(-1.8*LOG((0.002/8.82/3.7)^1.11+6.9/H63))^-2,23.857*10^-6*H63-0.0271)))/(IF(H51&lt;2300,64/H51,IF(H51&gt;3000,(-1.8*LOG((0.002/8.82/3.7)^1.11+6.9/H51))^-2,23.857*10^-6*H51-0.0271)))*(2.0845*$A87/1000-1.2555)*H125^(0.0275*($A87/1000)^2-0.1172*$A87/1000+1.6726)</f>
        <v>1129.5313769091008</v>
      </c>
      <c r="I87" s="188">
        <f t="shared" si="82"/>
        <v>868.49063697479585</v>
      </c>
      <c r="J87" s="8"/>
      <c r="K87" s="21">
        <v>850</v>
      </c>
      <c r="L87" s="186">
        <f t="shared" ref="L87:N87" si="83">(IF(L63&lt;2300,64/L63,IF(L63&gt;3000,(-1.8*LOG((0.002/8.82/3.7)^1.11+6.9/L63))^-2,23.857*10^-6*L63-0.0271)))/(IF(L51&lt;2300,64/L51,IF(L51&gt;3000,(-1.8*LOG((0.002/8.82/3.7)^1.11+6.9/L51))^-2,23.857*10^-6*L51-0.0271)))*(2.0845*$A87/1000-1.2555)*L125^(0.0275*($A87/1000)^2-0.1172*$A87/1000+1.6726)</f>
        <v>595.56702851502757</v>
      </c>
      <c r="M87" s="187">
        <f t="shared" si="83"/>
        <v>1458.8910924806105</v>
      </c>
      <c r="N87" s="188">
        <f t="shared" si="83"/>
        <v>1118.6583032750659</v>
      </c>
      <c r="O87" s="8"/>
      <c r="P87" s="8"/>
    </row>
    <row r="88" spans="1:16" ht="18.75" hidden="1" x14ac:dyDescent="0.3">
      <c r="A88" s="189">
        <v>1200</v>
      </c>
      <c r="B88" s="150">
        <f t="shared" ref="B88:D88" si="84">(IF(B64&lt;2300,64/B64,IF(B64&gt;3000,(-1.8*LOG((0.002/8.82/3.7)^1.11+6.9/B64))^-2,23.857*10^-6*B64-0.0271)))/(IF(B52&lt;2300,64/B52,IF(B52&gt;3000,(-1.8*LOG((0.002/8.82/3.7)^1.11+6.9/B52))^-2,23.857*10^-6*B52-0.0271)))*(0.3008*$A88/1000-0.1436)*B126^(0.0345*($A88/1000)^2-0.1152*$A88/1000+2.0888)</f>
        <v>870.71450295034276</v>
      </c>
      <c r="C88" s="151">
        <f t="shared" si="84"/>
        <v>1316.11304156715</v>
      </c>
      <c r="D88" s="152">
        <f t="shared" si="84"/>
        <v>1764.9905173199854</v>
      </c>
      <c r="E88" s="20"/>
      <c r="F88" s="189">
        <v>1200</v>
      </c>
      <c r="G88" s="150">
        <f t="shared" ref="G88:I88" si="85">(IF(G64&lt;2300,64/G64,IF(G64&gt;3000,(-1.8*LOG((0.002/8.82/3.7)^1.11+6.9/G64))^-2,23.857*10^-6*G64-0.0271)))/(IF(G52&lt;2300,64/G52,IF(G52&gt;3000,(-1.8*LOG((0.002/8.82/3.7)^1.11+6.9/G52))^-2,23.857*10^-6*G52-0.0271)))*(2.0845*$A88/1000-1.2555)*G126^(0.0275*($A88/1000)^2-0.1172*$A88/1000+1.6726)</f>
        <v>2158.8686748154973</v>
      </c>
      <c r="H88" s="151">
        <f t="shared" si="85"/>
        <v>2789.7410450994248</v>
      </c>
      <c r="I88" s="152">
        <f t="shared" si="85"/>
        <v>3385.843301219425</v>
      </c>
      <c r="J88" s="8"/>
      <c r="K88" s="189">
        <v>1200</v>
      </c>
      <c r="L88" s="150">
        <f t="shared" ref="L88:N88" si="86">(IF(L64&lt;2300,64/L64,IF(L64&gt;3000,(-1.8*LOG((0.002/8.82/3.7)^1.11+6.9/L64))^-2,23.857*10^-6*L64-0.0271)))/(IF(L52&lt;2300,64/L52,IF(L52&gt;3000,(-1.8*LOG((0.002/8.82/3.7)^1.11+6.9/L52))^-2,23.857*10^-6*L52-0.0271)))*(2.0845*$A88/1000-1.2555)*L126^(0.0275*($A88/1000)^2-0.1172*$A88/1000+1.6726)</f>
        <v>2766.2814997065602</v>
      </c>
      <c r="M88" s="151">
        <f t="shared" si="86"/>
        <v>3472.1677805750519</v>
      </c>
      <c r="N88" s="152">
        <f t="shared" si="86"/>
        <v>4217.200539361681</v>
      </c>
      <c r="O88" s="8"/>
      <c r="P88" s="8"/>
    </row>
    <row r="89" spans="1:16" ht="18.75" hidden="1" x14ac:dyDescent="0.3">
      <c r="A89" s="22">
        <v>1600</v>
      </c>
      <c r="B89" s="153">
        <f t="shared" ref="B89:D89" si="87">(IF(B65&lt;2300,64/B65,IF(B65&gt;3000,(-1.8*LOG((0.002/8.82/3.7)^1.11+6.9/B65))^-2,23.857*10^-6*B65-0.0271)))/(IF(B53&lt;2300,64/B53,IF(B53&gt;3000,(-1.8*LOG((0.002/8.82/3.7)^1.11+6.9/B53))^-2,23.857*10^-6*B53-0.0271)))*(0.3008*$A89/1000-0.1436)*B127^(0.0345*($A89/1000)^2-0.1152*$A89/1000+2.0888)</f>
        <v>2214.161984252496</v>
      </c>
      <c r="C89" s="154">
        <f t="shared" si="87"/>
        <v>3323.8149138820081</v>
      </c>
      <c r="D89" s="155">
        <f t="shared" si="87"/>
        <v>4438.2775287813984</v>
      </c>
      <c r="E89" s="20"/>
      <c r="F89" s="22">
        <v>1600</v>
      </c>
      <c r="G89" s="153">
        <f t="shared" ref="G89:I89" si="88">(IF(G65&lt;2300,64/G65,IF(G65&gt;3000,(-1.8*LOG((0.002/8.82/3.7)^1.11+6.9/G65))^-2,23.857*10^-6*G65-0.0271)))/(IF(G53&lt;2300,64/G53,IF(G53&gt;3000,(-1.8*LOG((0.002/8.82/3.7)^1.11+6.9/G53))^-2,23.857*10^-6*G53-0.0271)))*(2.0845*$A89/1000-1.2555)*G127^(0.0275*($A89/1000)^2-0.1172*$A89/1000+1.6726)</f>
        <v>3702.3067408079532</v>
      </c>
      <c r="H89" s="154">
        <f t="shared" si="88"/>
        <v>6043.284986625461</v>
      </c>
      <c r="I89" s="155">
        <f t="shared" si="88"/>
        <v>7282.2105190513566</v>
      </c>
      <c r="J89" s="8"/>
      <c r="K89" s="22">
        <v>1600</v>
      </c>
      <c r="L89" s="153">
        <f t="shared" ref="L89:N89" si="89">(IF(L65&lt;2300,64/L65,IF(L65&gt;3000,(-1.8*LOG((0.002/8.82/3.7)^1.11+6.9/L65))^-2,23.857*10^-6*L65-0.0271)))/(IF(L53&lt;2300,64/L53,IF(L53&gt;3000,(-1.8*LOG((0.002/8.82/3.7)^1.11+6.9/L53))^-2,23.857*10^-6*L53-0.0271)))*(2.0845*$A89/1000-1.2555)*L127^(0.0275*($A89/1000)^2-0.1172*$A89/1000+1.6726)</f>
        <v>4580.5361277521588</v>
      </c>
      <c r="M89" s="154">
        <f t="shared" si="89"/>
        <v>7488.7592689368785</v>
      </c>
      <c r="N89" s="155">
        <f t="shared" si="89"/>
        <v>16807.283649306151</v>
      </c>
      <c r="O89" s="8"/>
      <c r="P89" s="8"/>
    </row>
    <row r="90" spans="1:16" ht="18.75" hidden="1" x14ac:dyDescent="0.3">
      <c r="A90" s="21">
        <v>2100</v>
      </c>
      <c r="B90" s="186">
        <f t="shared" ref="B90:D90" si="90">(IF(B66&lt;2300,64/B66,IF(B66&gt;3000,(-1.8*LOG((0.002/8.82/3.7)^1.11+6.9/B66))^-2,23.857*10^-6*B66-0.0271)))/(IF(B54&lt;2300,64/B54,IF(B54&gt;3000,(-1.8*LOG((0.002/8.82/3.7)^1.11+6.9/B54))^-2,23.857*10^-6*B54-0.0271)))*(0.3008*$A90/1000-0.1436)*B128^(0.0345*($A90/1000)^2-0.1152*$A90/1000+2.0888)</f>
        <v>3706.280805419146</v>
      </c>
      <c r="C90" s="187">
        <f t="shared" si="90"/>
        <v>7836.8097546786057</v>
      </c>
      <c r="D90" s="188">
        <f t="shared" si="90"/>
        <v>16035.042801476642</v>
      </c>
      <c r="E90" s="20"/>
      <c r="F90" s="21">
        <v>2100</v>
      </c>
      <c r="G90" s="186">
        <f t="shared" ref="G90:I90" si="91">(IF(G66&lt;2300,64/G66,IF(G66&gt;3000,(-1.8*LOG((0.002/8.82/3.7)^1.11+6.9/G66))^-2,23.857*10^-6*G66-0.0271)))/(IF(G54&lt;2300,64/G54,IF(G54&gt;3000,(-1.8*LOG((0.002/8.82/3.7)^1.11+6.9/G54))^-2,23.857*10^-6*G54-0.0271)))*(2.0845*$A90/1000-1.2555)*G128^(0.0275*($A90/1000)^2-0.1172*$A90/1000+1.6726)</f>
        <v>7256.7853074537034</v>
      </c>
      <c r="H90" s="187">
        <f t="shared" si="91"/>
        <v>11692.877012275538</v>
      </c>
      <c r="I90" s="188">
        <f t="shared" si="91"/>
        <v>23623.06800914972</v>
      </c>
      <c r="J90" s="8"/>
      <c r="K90" s="21">
        <v>2100</v>
      </c>
      <c r="L90" s="186">
        <f t="shared" ref="L90:N90" si="92">(IF(L66&lt;2300,64/L66,IF(L66&gt;3000,(-1.8*LOG((0.002/8.82/3.7)^1.11+6.9/L66))^-2,23.857*10^-6*L66-0.0271)))/(IF(L54&lt;2300,64/L54,IF(L54&gt;3000,(-1.8*LOG((0.002/8.82/3.7)^1.11+6.9/L54))^-2,23.857*10^-6*L54-0.0271)))*(2.0845*$A90/1000-1.2555)*L128^(0.0275*($A90/1000)^2-0.1172*$A90/1000+1.6726)</f>
        <v>8961.2957629295706</v>
      </c>
      <c r="M90" s="187">
        <f t="shared" si="92"/>
        <v>31967.277178545552</v>
      </c>
      <c r="N90" s="188">
        <f t="shared" si="92"/>
        <v>44632.560691192935</v>
      </c>
      <c r="O90" s="8"/>
      <c r="P90" s="8"/>
    </row>
    <row r="91" spans="1:16" ht="18.75" hidden="1" x14ac:dyDescent="0.3">
      <c r="A91" s="189">
        <v>2400</v>
      </c>
      <c r="B91" s="150">
        <f t="shared" ref="B91:D91" si="93">(IF(B67&lt;2300,64/B67,IF(B67&gt;3000,(-1.8*LOG((0.002/8.82/3.7)^1.11+6.9/B67))^-2,23.857*10^-6*B67-0.0271)))/(IF(B55&lt;2300,64/B55,IF(B55&gt;3000,(-1.8*LOG((0.002/8.82/3.7)^1.11+6.9/B55))^-2,23.857*10^-6*B55-0.0271)))*(0.3008*$A91/1000-0.1436)*B129^(0.0345*($A91/1000)^2-0.1152*$A91/1000+2.0888)</f>
        <v>6030.7654126227817</v>
      </c>
      <c r="C91" s="151">
        <f t="shared" si="93"/>
        <v>18439.415525416985</v>
      </c>
      <c r="D91" s="152">
        <f t="shared" si="93"/>
        <v>37587.579833780743</v>
      </c>
      <c r="E91" s="20"/>
      <c r="F91" s="189">
        <v>2400</v>
      </c>
      <c r="G91" s="150">
        <f t="shared" ref="G91:I91" si="94">(IF(G67&lt;2300,64/G67,IF(G67&gt;3000,(-1.8*LOG((0.002/8.82/3.7)^1.11+6.9/G67))^-2,23.857*10^-6*G67-0.0271)))/(IF(G55&lt;2300,64/G55,IF(G55&gt;3000,(-1.8*LOG((0.002/8.82/3.7)^1.11+6.9/G55))^-2,23.857*10^-6*G55-0.0271)))*(2.0845*$A91/1000-1.2555)*G129^(0.0275*($A91/1000)^2-0.1172*$A91/1000+1.6726)</f>
        <v>10410.306094782245</v>
      </c>
      <c r="H91" s="151">
        <f t="shared" si="94"/>
        <v>26460.654259672807</v>
      </c>
      <c r="I91" s="152">
        <f t="shared" si="94"/>
        <v>45184.54710488586</v>
      </c>
      <c r="J91" s="8"/>
      <c r="K91" s="189">
        <v>2400</v>
      </c>
      <c r="L91" s="150">
        <f t="shared" ref="L91:N91" si="95">(IF(L67&lt;2300,64/L67,IF(L67&gt;3000,(-1.8*LOG((0.002/8.82/3.7)^1.11+6.9/L67))^-2,23.857*10^-6*L67-0.0271)))/(IF(L55&lt;2300,64/L55,IF(L55&gt;3000,(-1.8*LOG((0.002/8.82/3.7)^1.11+6.9/L55))^-2,23.857*10^-6*L55-0.0271)))*(2.0845*$A91/1000-1.2555)*L129^(0.0275*($A91/1000)^2-0.1172*$A91/1000+1.6726)</f>
        <v>12861.24350598915</v>
      </c>
      <c r="M91" s="151">
        <f t="shared" si="95"/>
        <v>52420.646990148693</v>
      </c>
      <c r="N91" s="152">
        <f t="shared" si="95"/>
        <v>73259.526365630212</v>
      </c>
      <c r="O91" s="8"/>
      <c r="P91" s="8"/>
    </row>
    <row r="92" spans="1:16" ht="18.75" hidden="1" x14ac:dyDescent="0.3">
      <c r="A92" s="22">
        <v>2700</v>
      </c>
      <c r="B92" s="153">
        <f t="shared" ref="B92:D92" si="96">(IF(B68&lt;2300,64/B68,IF(B68&gt;3000,(-1.8*LOG((0.002/8.82/3.7)^1.11+6.9/B68))^-2,23.857*10^-6*B68-0.0271)))/(IF(B56&lt;2300,64/B56,IF(B56&gt;3000,(-1.8*LOG((0.002/8.82/3.7)^1.11+6.9/B56))^-2,23.857*10^-6*B56-0.0271)))*(0.3008*$A92/1000-0.1436)*B130^(0.0345*($A92/1000)^2-0.1152*$A92/1000+2.0888)</f>
        <v>9635.5254175869322</v>
      </c>
      <c r="C92" s="154">
        <f t="shared" si="96"/>
        <v>44114.406502648366</v>
      </c>
      <c r="D92" s="155">
        <f t="shared" si="96"/>
        <v>68552.676979328404</v>
      </c>
      <c r="E92" s="20"/>
      <c r="F92" s="22">
        <v>2700</v>
      </c>
      <c r="G92" s="153">
        <f t="shared" ref="G92:I92" si="97">(IF(G68&lt;2300,64/G68,IF(G68&gt;3000,(-1.8*LOG((0.002/8.82/3.7)^1.11+6.9/G68))^-2,23.857*10^-6*G68-0.0271)))/(IF(G56&lt;2300,64/G56,IF(G56&gt;3000,(-1.8*LOG((0.002/8.82/3.7)^1.11+6.9/G56))^-2,23.857*10^-6*G56-0.0271)))*(2.0845*$A92/1000-1.2555)*G130^(0.0275*($A92/1000)^2-0.1172*$A92/1000+1.6726)</f>
        <v>14635.982058196943</v>
      </c>
      <c r="H92" s="154">
        <f t="shared" si="97"/>
        <v>51583.716633037991</v>
      </c>
      <c r="I92" s="155">
        <f t="shared" si="97"/>
        <v>71903.683539270161</v>
      </c>
      <c r="J92" s="8"/>
      <c r="K92" s="22">
        <v>2700</v>
      </c>
      <c r="L92" s="153">
        <f t="shared" ref="L92:N92" si="98">(IF(L68&lt;2300,64/L68,IF(L68&gt;3000,(-1.8*LOG((0.002/8.82/3.7)^1.11+6.9/L68))^-2,23.857*10^-6*L68-0.0271)))/(IF(L56&lt;2300,64/L56,IF(L56&gt;3000,(-1.8*LOG((0.002/8.82/3.7)^1.11+6.9/L56))^-2,23.857*10^-6*L56-0.0271)))*(2.0845*$A92/1000-1.2555)*L130^(0.0275*($A92/1000)^2-0.1172*$A92/1000+1.6726)</f>
        <v>28614.58491318881</v>
      </c>
      <c r="M92" s="154">
        <f t="shared" si="98"/>
        <v>83776.305577617313</v>
      </c>
      <c r="N92" s="155">
        <f t="shared" si="98"/>
        <v>117282.59593122687</v>
      </c>
      <c r="O92" s="8"/>
      <c r="P92" s="8"/>
    </row>
    <row r="93" spans="1:16" ht="18.75" hidden="1" x14ac:dyDescent="0.3">
      <c r="A93" s="8"/>
      <c r="B93" s="8"/>
      <c r="C93" s="116"/>
      <c r="D93" s="116"/>
    </row>
    <row r="94" spans="1:16" ht="21" hidden="1" x14ac:dyDescent="0.35">
      <c r="A94" s="71"/>
      <c r="B94" s="151"/>
      <c r="C94" s="151"/>
      <c r="D94" s="151"/>
      <c r="E94" s="33"/>
      <c r="F94" s="33"/>
      <c r="G94" s="151"/>
      <c r="H94" s="151"/>
      <c r="I94" s="151"/>
      <c r="J94" s="8"/>
      <c r="K94" s="33"/>
      <c r="L94" s="151"/>
      <c r="M94" s="151"/>
      <c r="N94" s="151"/>
      <c r="O94" s="8"/>
      <c r="P94" s="8"/>
    </row>
    <row r="95" spans="1:16" ht="18.75" hidden="1" x14ac:dyDescent="0.3">
      <c r="A95" s="224" t="s">
        <v>137</v>
      </c>
      <c r="C95" s="151"/>
      <c r="D95" s="151"/>
      <c r="E95" s="33"/>
      <c r="F95" s="33"/>
      <c r="G95" s="151"/>
      <c r="H95" s="151"/>
      <c r="I95" s="151"/>
      <c r="J95" s="8"/>
      <c r="K95" s="33"/>
      <c r="L95" s="151"/>
      <c r="M95" s="151"/>
      <c r="N95" s="151"/>
      <c r="O95" s="8"/>
      <c r="P95" s="8"/>
    </row>
    <row r="96" spans="1:16" ht="21" hidden="1" x14ac:dyDescent="0.35">
      <c r="A96" s="71"/>
      <c r="B96" s="151"/>
      <c r="C96" s="151"/>
      <c r="D96" s="151"/>
      <c r="E96" s="33"/>
      <c r="F96" s="33"/>
      <c r="G96" s="151"/>
      <c r="H96" s="151"/>
      <c r="I96" s="151"/>
      <c r="J96" s="8"/>
      <c r="K96" s="33"/>
      <c r="L96" s="151"/>
      <c r="M96" s="151"/>
      <c r="N96" s="151"/>
      <c r="O96" s="8"/>
      <c r="P96" s="8"/>
    </row>
    <row r="97" spans="1:16" ht="21" hidden="1" x14ac:dyDescent="0.35">
      <c r="A97" s="71"/>
      <c r="B97" s="8" t="s">
        <v>133</v>
      </c>
      <c r="C97" s="116"/>
      <c r="D97" s="116"/>
      <c r="E97" s="116"/>
      <c r="F97" s="8" t="s">
        <v>134</v>
      </c>
      <c r="G97" s="71"/>
      <c r="H97" s="76"/>
      <c r="I97" s="116"/>
      <c r="J97" s="8" t="s">
        <v>135</v>
      </c>
      <c r="K97" s="116"/>
      <c r="L97" s="116"/>
      <c r="M97" s="116"/>
      <c r="N97" s="116"/>
      <c r="O97" s="116"/>
      <c r="P97" s="116"/>
    </row>
    <row r="98" spans="1:16" ht="21" hidden="1" x14ac:dyDescent="0.35">
      <c r="A98" s="71"/>
      <c r="B98" s="162" t="s">
        <v>58</v>
      </c>
      <c r="C98" s="171"/>
      <c r="D98" s="116"/>
      <c r="E98" s="116"/>
      <c r="F98" s="162" t="s">
        <v>58</v>
      </c>
      <c r="G98" s="171"/>
      <c r="H98" s="116"/>
      <c r="I98" s="116"/>
      <c r="J98" s="162" t="s">
        <v>58</v>
      </c>
      <c r="K98" s="171"/>
      <c r="L98" s="116"/>
      <c r="M98" s="116"/>
      <c r="N98" s="116"/>
      <c r="O98" s="116"/>
      <c r="P98" s="116"/>
    </row>
    <row r="99" spans="1:16" ht="28.5" hidden="1" x14ac:dyDescent="0.45">
      <c r="A99" s="71"/>
      <c r="B99" s="167" t="s">
        <v>61</v>
      </c>
      <c r="C99" s="218" t="s">
        <v>68</v>
      </c>
      <c r="D99" s="150"/>
      <c r="E99" s="116"/>
      <c r="F99" s="167" t="s">
        <v>61</v>
      </c>
      <c r="G99" s="220" t="s">
        <v>68</v>
      </c>
      <c r="H99" s="151"/>
      <c r="I99" s="116"/>
      <c r="J99" s="167" t="s">
        <v>61</v>
      </c>
      <c r="K99" s="220" t="s">
        <v>68</v>
      </c>
      <c r="L99" s="151"/>
      <c r="M99" s="116"/>
      <c r="N99" s="151"/>
      <c r="O99" s="116"/>
      <c r="P99" s="116"/>
    </row>
    <row r="100" spans="1:16" ht="21" hidden="1" x14ac:dyDescent="0.35">
      <c r="A100" s="71"/>
      <c r="B100" s="21">
        <v>850</v>
      </c>
      <c r="C100" s="192" cm="1">
        <f t="array" ref="C100:C105">IF(K4=1,B63:B68,IF(K4=2,C63:C68,IF(K4=3,D63:D68,"Error")))</f>
        <v>505.57745762642094</v>
      </c>
      <c r="D100" s="37"/>
      <c r="E100" s="116"/>
      <c r="F100" s="21">
        <v>850</v>
      </c>
      <c r="G100" s="221" cm="1">
        <f t="array" ref="G100:G105">IF(K4=1,G63:G68,IF(K4=2,H63:H68,IF(K4=3,I63:I68,"Error")))</f>
        <v>522.65276089427368</v>
      </c>
      <c r="H100" s="38"/>
      <c r="I100" s="116"/>
      <c r="J100" s="21">
        <v>850</v>
      </c>
      <c r="K100" s="221" cm="1">
        <f t="array" ref="K100:K105">IF(K4=1,L63:L68,IF(K4=2,M63:M68,IF(K4=3,N63:N68,"Error")))</f>
        <v>775.07028746253081</v>
      </c>
      <c r="L100" s="38"/>
      <c r="M100" s="116"/>
      <c r="N100" s="38"/>
      <c r="O100" s="116"/>
      <c r="P100" s="116"/>
    </row>
    <row r="101" spans="1:16" ht="21" hidden="1" x14ac:dyDescent="0.35">
      <c r="A101" s="71"/>
      <c r="B101" s="189">
        <v>1200</v>
      </c>
      <c r="C101" s="193">
        <v>1011.1549152528419</v>
      </c>
      <c r="D101" s="37"/>
      <c r="E101" s="190"/>
      <c r="F101" s="189">
        <v>1200</v>
      </c>
      <c r="G101" s="222">
        <v>1046.7903307683605</v>
      </c>
      <c r="H101" s="38"/>
      <c r="I101" s="219"/>
      <c r="J101" s="189">
        <v>1200</v>
      </c>
      <c r="K101" s="222">
        <v>1547.1709569654349</v>
      </c>
      <c r="L101" s="38"/>
      <c r="M101" s="219"/>
      <c r="N101" s="38"/>
      <c r="O101" s="116"/>
      <c r="P101" s="185"/>
    </row>
    <row r="102" spans="1:16" ht="21" hidden="1" x14ac:dyDescent="0.35">
      <c r="A102" s="71"/>
      <c r="B102" s="22">
        <v>1600</v>
      </c>
      <c r="C102" s="194">
        <v>1501.1418785912233</v>
      </c>
      <c r="D102" s="37"/>
      <c r="F102" s="22">
        <v>1600</v>
      </c>
      <c r="G102" s="223">
        <v>1553.1101928846879</v>
      </c>
      <c r="H102" s="38"/>
      <c r="I102" s="4"/>
      <c r="J102" s="22">
        <v>1600</v>
      </c>
      <c r="K102" s="223">
        <v>2299.9691097307668</v>
      </c>
      <c r="L102" s="38"/>
      <c r="M102" s="4"/>
      <c r="N102" s="38"/>
    </row>
    <row r="103" spans="1:16" ht="21" hidden="1" x14ac:dyDescent="0.35">
      <c r="A103" s="71"/>
      <c r="B103" s="21">
        <v>2100</v>
      </c>
      <c r="C103" s="192">
        <v>2142.5793578705593</v>
      </c>
      <c r="D103" s="37"/>
      <c r="F103" s="21">
        <v>2100</v>
      </c>
      <c r="G103" s="221">
        <v>2215.3349978814099</v>
      </c>
      <c r="H103" s="38"/>
      <c r="I103" s="4"/>
      <c r="J103" s="21">
        <v>2100</v>
      </c>
      <c r="K103" s="221">
        <v>3278.4582274277168</v>
      </c>
      <c r="L103" s="38"/>
      <c r="M103" s="4"/>
      <c r="N103" s="38"/>
    </row>
    <row r="104" spans="1:16" ht="21" hidden="1" x14ac:dyDescent="0.35">
      <c r="A104" s="71"/>
      <c r="B104" s="189">
        <v>2400</v>
      </c>
      <c r="C104" s="193">
        <v>2616.9758269209015</v>
      </c>
      <c r="D104" s="37"/>
      <c r="F104" s="189">
        <v>2400</v>
      </c>
      <c r="G104" s="222">
        <v>2706.8067701996042</v>
      </c>
      <c r="H104" s="38"/>
      <c r="I104" s="4"/>
      <c r="J104" s="189">
        <v>2400</v>
      </c>
      <c r="K104" s="222">
        <v>4007.4994365160364</v>
      </c>
      <c r="L104" s="38"/>
      <c r="M104" s="4"/>
      <c r="N104" s="38"/>
    </row>
    <row r="105" spans="1:16" ht="21" hidden="1" x14ac:dyDescent="0.35">
      <c r="A105" s="71"/>
      <c r="B105" s="22">
        <v>2700</v>
      </c>
      <c r="C105" s="194">
        <v>3138.1437788353614</v>
      </c>
      <c r="D105" s="37"/>
      <c r="F105" s="22">
        <v>2700</v>
      </c>
      <c r="G105" s="223">
        <v>3245.792429871824</v>
      </c>
      <c r="H105" s="38"/>
      <c r="I105" s="4"/>
      <c r="J105" s="22">
        <v>2700</v>
      </c>
      <c r="K105" s="223">
        <v>4804.8418586757653</v>
      </c>
      <c r="L105" s="38"/>
      <c r="M105" s="4"/>
      <c r="N105" s="38"/>
    </row>
    <row r="106" spans="1:16" ht="21" hidden="1" x14ac:dyDescent="0.35">
      <c r="A106" s="71"/>
      <c r="B106" s="38"/>
      <c r="C106" s="4"/>
      <c r="D106" s="38"/>
    </row>
    <row r="107" spans="1:16" ht="21" hidden="1" x14ac:dyDescent="0.35">
      <c r="A107" s="76"/>
      <c r="B107" s="116"/>
      <c r="C107" s="116"/>
      <c r="D107" s="116"/>
      <c r="E107" s="116"/>
      <c r="F107" s="116"/>
      <c r="G107" s="71"/>
      <c r="H107" s="76"/>
      <c r="I107" s="116"/>
      <c r="J107" s="116"/>
      <c r="K107" s="116"/>
      <c r="L107" s="116"/>
      <c r="M107" s="116"/>
      <c r="N107" s="4"/>
      <c r="O107" s="76"/>
      <c r="P107" s="116"/>
    </row>
    <row r="108" spans="1:16" ht="21" x14ac:dyDescent="0.35">
      <c r="A108" s="126" t="s">
        <v>145</v>
      </c>
      <c r="B108" s="116"/>
      <c r="C108" s="116"/>
      <c r="D108" s="116"/>
      <c r="E108" s="116"/>
      <c r="F108" s="116"/>
      <c r="G108" s="71"/>
      <c r="H108" s="76"/>
      <c r="I108" s="116"/>
      <c r="J108" s="116"/>
      <c r="K108" s="116"/>
      <c r="L108" s="116"/>
      <c r="M108" s="116"/>
      <c r="N108" s="4"/>
      <c r="O108" s="76"/>
      <c r="P108" s="116"/>
    </row>
    <row r="109" spans="1:16" ht="21" x14ac:dyDescent="0.35">
      <c r="A109" s="128" t="s">
        <v>87</v>
      </c>
      <c r="B109" s="116"/>
      <c r="C109" s="116"/>
      <c r="D109" s="116"/>
      <c r="E109" s="116"/>
      <c r="F109" s="116"/>
      <c r="G109" s="71"/>
      <c r="H109" s="76"/>
      <c r="I109" s="116"/>
      <c r="J109" s="116"/>
      <c r="K109" s="116"/>
      <c r="L109" s="116"/>
      <c r="M109" s="116"/>
      <c r="N109" s="4"/>
      <c r="O109" s="76"/>
      <c r="P109" s="116"/>
    </row>
    <row r="110" spans="1:16" ht="21" x14ac:dyDescent="0.35">
      <c r="A110" s="76"/>
      <c r="B110" s="8" t="s">
        <v>133</v>
      </c>
      <c r="C110" s="116"/>
      <c r="D110" s="116"/>
      <c r="E110" s="116"/>
      <c r="F110" s="8" t="s">
        <v>134</v>
      </c>
      <c r="G110" s="71"/>
      <c r="H110" s="76"/>
      <c r="I110" s="116"/>
      <c r="J110" s="8" t="s">
        <v>135</v>
      </c>
      <c r="K110" s="116"/>
      <c r="L110" s="116"/>
      <c r="M110" s="116"/>
    </row>
    <row r="111" spans="1:16" ht="21" x14ac:dyDescent="0.35">
      <c r="A111" s="76"/>
      <c r="B111" s="162" t="s">
        <v>58</v>
      </c>
      <c r="C111" s="173" t="s">
        <v>162</v>
      </c>
      <c r="D111" s="118"/>
      <c r="E111" s="116"/>
      <c r="F111" s="162" t="s">
        <v>58</v>
      </c>
      <c r="G111" s="173" t="s">
        <v>162</v>
      </c>
      <c r="H111" s="118"/>
      <c r="I111" s="116"/>
      <c r="J111" s="162" t="s">
        <v>58</v>
      </c>
      <c r="K111" s="173" t="s">
        <v>162</v>
      </c>
      <c r="L111" s="118"/>
      <c r="M111" s="116"/>
    </row>
    <row r="112" spans="1:16" ht="21" x14ac:dyDescent="0.35">
      <c r="A112" s="76"/>
      <c r="B112" s="167" t="s">
        <v>61</v>
      </c>
      <c r="C112" s="181" t="s">
        <v>101</v>
      </c>
      <c r="D112" s="155" t="s">
        <v>102</v>
      </c>
      <c r="E112" s="116"/>
      <c r="F112" s="167" t="s">
        <v>61</v>
      </c>
      <c r="G112" s="181" t="s">
        <v>101</v>
      </c>
      <c r="H112" s="155" t="s">
        <v>102</v>
      </c>
      <c r="I112" s="116"/>
      <c r="J112" s="167" t="s">
        <v>61</v>
      </c>
      <c r="K112" s="181" t="s">
        <v>101</v>
      </c>
      <c r="L112" s="155" t="s">
        <v>102</v>
      </c>
      <c r="M112" s="116"/>
    </row>
    <row r="113" spans="1:14" ht="21" x14ac:dyDescent="0.35">
      <c r="A113" s="76"/>
      <c r="B113" s="229">
        <v>850</v>
      </c>
      <c r="C113" s="173" cm="1">
        <f t="array" ref="C113:C118">IF(K4=1,B75:B80,IF(K4=2,C75:C80,IF(K4=3,D75:D80,AA13:AA20)))</f>
        <v>227</v>
      </c>
      <c r="D113" s="188" cm="1">
        <f t="array" ref="D113:D118">IF(K4=1,B87:B92,IF(K4=2,C87:C92,IF(K4=3,D87:D92,AA13:AA20)))</f>
        <v>375.60237446255894</v>
      </c>
      <c r="E113" s="260"/>
      <c r="F113" s="261">
        <v>850</v>
      </c>
      <c r="G113" s="262" cm="1">
        <f t="array" ref="G113:G118">IF(K4=1,G75:G80,IF(K4=2,H75:H80,IF(K4=3,I75:I80,AA13:AA20)))</f>
        <v>352</v>
      </c>
      <c r="H113" s="188" cm="1">
        <f t="array" ref="H113:H118">IF(K4=1,G87:G92,IF(K4=2,H87:H92,IF(K4=3,I87:I92,AA13:AA20)))</f>
        <v>1129.5313769091008</v>
      </c>
      <c r="I113" s="116"/>
      <c r="J113" s="229">
        <v>850</v>
      </c>
      <c r="K113" s="173" cm="1">
        <f t="array" ref="K113:K118">IF(K4=1,L75:L80,IF(K4=2,M75:M80,IF(K4=3,N75:N80,AA13:AA20)))</f>
        <v>522</v>
      </c>
      <c r="L113" s="188" cm="1">
        <f t="array" ref="L113:L118">IF(K4=1,L87:L92,IF(K4=2,M87:M92,IF(K4=3,N87:N92,AA13:AA20)))</f>
        <v>1458.8910924806105</v>
      </c>
      <c r="M113" s="116"/>
    </row>
    <row r="114" spans="1:14" ht="21" x14ac:dyDescent="0.35">
      <c r="B114" s="230">
        <v>1200</v>
      </c>
      <c r="C114" s="177">
        <v>454</v>
      </c>
      <c r="D114" s="152">
        <v>1316.11304156715</v>
      </c>
      <c r="E114" s="190"/>
      <c r="F114" s="263">
        <v>1200</v>
      </c>
      <c r="G114" s="264">
        <v>705</v>
      </c>
      <c r="H114" s="152">
        <v>2789.7410450994248</v>
      </c>
      <c r="I114" s="190"/>
      <c r="J114" s="230">
        <v>1200</v>
      </c>
      <c r="K114" s="177">
        <v>1042</v>
      </c>
      <c r="L114" s="152">
        <v>3472.1677805750519</v>
      </c>
      <c r="M114" s="190"/>
    </row>
    <row r="115" spans="1:14" ht="21" x14ac:dyDescent="0.35">
      <c r="B115" s="228">
        <v>1600</v>
      </c>
      <c r="C115" s="181">
        <v>674</v>
      </c>
      <c r="D115" s="155">
        <v>3323.8149138820081</v>
      </c>
      <c r="E115" s="190"/>
      <c r="F115" s="265">
        <v>1600</v>
      </c>
      <c r="G115" s="266">
        <v>1046</v>
      </c>
      <c r="H115" s="155">
        <v>6043.284986625461</v>
      </c>
      <c r="I115" s="190"/>
      <c r="J115" s="228">
        <v>1600</v>
      </c>
      <c r="K115" s="181">
        <v>1549</v>
      </c>
      <c r="L115" s="155">
        <v>7488.7592689368785</v>
      </c>
    </row>
    <row r="116" spans="1:14" ht="21" x14ac:dyDescent="0.35">
      <c r="B116" s="229">
        <v>2100</v>
      </c>
      <c r="C116" s="173">
        <v>962</v>
      </c>
      <c r="D116" s="188">
        <v>7836.8097546786057</v>
      </c>
      <c r="E116" s="190"/>
      <c r="F116" s="261">
        <v>2100</v>
      </c>
      <c r="G116" s="262">
        <v>1492</v>
      </c>
      <c r="H116" s="188">
        <v>11692.877012275538</v>
      </c>
      <c r="I116" s="190"/>
      <c r="J116" s="229">
        <v>2100</v>
      </c>
      <c r="K116" s="173">
        <v>2208</v>
      </c>
      <c r="L116" s="188">
        <v>31967.277178545552</v>
      </c>
    </row>
    <row r="117" spans="1:14" ht="21" x14ac:dyDescent="0.35">
      <c r="B117" s="230">
        <v>2400</v>
      </c>
      <c r="C117" s="177">
        <v>1175</v>
      </c>
      <c r="D117" s="152">
        <v>18439.415525416985</v>
      </c>
      <c r="E117" s="190"/>
      <c r="F117" s="263">
        <v>2400</v>
      </c>
      <c r="G117" s="264">
        <v>1823</v>
      </c>
      <c r="H117" s="152">
        <v>26460.654259672807</v>
      </c>
      <c r="I117" s="190"/>
      <c r="J117" s="230">
        <v>2400</v>
      </c>
      <c r="K117" s="177">
        <v>2699</v>
      </c>
      <c r="L117" s="152">
        <v>52420.646990148693</v>
      </c>
    </row>
    <row r="118" spans="1:14" ht="21" x14ac:dyDescent="0.35">
      <c r="B118" s="228">
        <v>2700</v>
      </c>
      <c r="C118" s="181">
        <v>1409</v>
      </c>
      <c r="D118" s="155">
        <v>44114.406502648366</v>
      </c>
      <c r="E118" s="190"/>
      <c r="F118" s="265">
        <v>2700</v>
      </c>
      <c r="G118" s="266">
        <v>2186</v>
      </c>
      <c r="H118" s="155">
        <v>51583.716633037991</v>
      </c>
      <c r="I118" s="190"/>
      <c r="J118" s="228">
        <v>2700</v>
      </c>
      <c r="K118" s="181">
        <v>3236</v>
      </c>
      <c r="L118" s="155">
        <v>83776.305577617313</v>
      </c>
    </row>
    <row r="119" spans="1:14" hidden="1" x14ac:dyDescent="0.25"/>
    <row r="120" spans="1:14" hidden="1" x14ac:dyDescent="0.25"/>
    <row r="121" spans="1:14" ht="18.75" hidden="1" x14ac:dyDescent="0.3">
      <c r="A121" s="42" t="s">
        <v>156</v>
      </c>
      <c r="B121" s="62"/>
      <c r="C121" s="62"/>
      <c r="D121" s="62"/>
      <c r="E121" s="62"/>
      <c r="F121" s="62"/>
      <c r="G121" s="10"/>
      <c r="H121" s="10"/>
      <c r="I121" s="62"/>
      <c r="J121" s="62"/>
      <c r="K121" s="62"/>
      <c r="L121" s="62"/>
      <c r="M121" s="62"/>
      <c r="N121" s="10"/>
    </row>
    <row r="122" spans="1:14" ht="21" hidden="1" x14ac:dyDescent="0.35">
      <c r="A122" s="8" t="s">
        <v>133</v>
      </c>
      <c r="B122" s="159"/>
      <c r="C122" s="160"/>
      <c r="D122" s="161"/>
      <c r="E122" s="159"/>
      <c r="F122" s="8" t="s">
        <v>134</v>
      </c>
      <c r="G122" s="159"/>
      <c r="H122" s="160"/>
      <c r="I122" s="161"/>
      <c r="J122" s="159"/>
      <c r="K122" s="8" t="s">
        <v>135</v>
      </c>
      <c r="L122" s="159"/>
      <c r="M122" s="159"/>
      <c r="N122" s="159"/>
    </row>
    <row r="123" spans="1:14" ht="21" hidden="1" x14ac:dyDescent="0.35">
      <c r="A123" s="162" t="s">
        <v>58</v>
      </c>
      <c r="B123" s="163"/>
      <c r="C123" s="164" t="s">
        <v>85</v>
      </c>
      <c r="D123" s="164"/>
      <c r="E123" s="165"/>
      <c r="F123" s="162" t="s">
        <v>58</v>
      </c>
      <c r="G123" s="163"/>
      <c r="H123" s="164" t="s">
        <v>85</v>
      </c>
      <c r="I123" s="166"/>
      <c r="J123" s="159"/>
      <c r="K123" s="162" t="s">
        <v>58</v>
      </c>
      <c r="L123" s="163"/>
      <c r="M123" s="164" t="s">
        <v>85</v>
      </c>
      <c r="N123" s="166"/>
    </row>
    <row r="124" spans="1:14" ht="21" hidden="1" x14ac:dyDescent="0.35">
      <c r="A124" s="167" t="s">
        <v>61</v>
      </c>
      <c r="B124" s="168">
        <v>1</v>
      </c>
      <c r="C124" s="169">
        <v>2</v>
      </c>
      <c r="D124" s="169">
        <v>3</v>
      </c>
      <c r="E124" s="170"/>
      <c r="F124" s="184" t="s">
        <v>61</v>
      </c>
      <c r="G124" s="168">
        <v>1</v>
      </c>
      <c r="H124" s="169">
        <v>2</v>
      </c>
      <c r="I124" s="172">
        <v>3</v>
      </c>
      <c r="J124" s="159"/>
      <c r="K124" s="167" t="s">
        <v>61</v>
      </c>
      <c r="L124" s="168">
        <v>1</v>
      </c>
      <c r="M124" s="169">
        <v>2</v>
      </c>
      <c r="N124" s="172">
        <v>3</v>
      </c>
    </row>
    <row r="125" spans="1:14" ht="21" hidden="1" x14ac:dyDescent="0.35">
      <c r="A125" s="21">
        <v>850</v>
      </c>
      <c r="B125" s="34">
        <f>B75*3600/((-0.0035*(($G$4+$G$5)/2)^2-0.0624*($G$4+$G$5)/2+1000.7)*4.186*($G$5-$G$4))</f>
        <v>18.354393986878783</v>
      </c>
      <c r="C125" s="174">
        <f t="shared" ref="C125:D125" si="99">C75*3600/((-0.0035*(($G$4+$G$5)/2)^2-0.0624*($G$4+$G$5)/2+1000.7)*4.186*($G$5-$G$4))</f>
        <v>32.550370586105345</v>
      </c>
      <c r="D125" s="175">
        <f t="shared" si="99"/>
        <v>40.723811658387298</v>
      </c>
      <c r="E125" s="170"/>
      <c r="F125" s="21">
        <v>850</v>
      </c>
      <c r="G125" s="34">
        <f t="shared" ref="G125:I125" si="100">G75*3600/((-0.0035*(($G$4+$G$5)/2)^2-0.0624*($G$4+$G$5)/2+1000.7)*4.186*($G$5-$G$4))</f>
        <v>28.391953198453116</v>
      </c>
      <c r="H125" s="174">
        <f t="shared" si="100"/>
        <v>50.474583463916652</v>
      </c>
      <c r="I125" s="175">
        <f t="shared" si="100"/>
        <v>63.093229329895813</v>
      </c>
      <c r="J125" s="159"/>
      <c r="K125" s="21">
        <v>850</v>
      </c>
      <c r="L125" s="34">
        <f t="shared" ref="L125:N125" si="101">L75*3600/((-0.0035*(($G$4+$G$5)/2)^2-0.0624*($G$4+$G$5)/2+1000.7)*4.186*($G$5-$G$4))</f>
        <v>42.014354985589712</v>
      </c>
      <c r="M125" s="174">
        <f t="shared" si="101"/>
        <v>74.851512977740029</v>
      </c>
      <c r="N125" s="175">
        <f t="shared" si="101"/>
        <v>93.492694370663799</v>
      </c>
    </row>
    <row r="126" spans="1:14" ht="21" hidden="1" x14ac:dyDescent="0.35">
      <c r="A126" s="189">
        <v>1200</v>
      </c>
      <c r="B126" s="177">
        <f t="shared" ref="B126:D126" si="102">B76*3600/((-0.0035*(($G$4+$G$5)/2)^2-0.0624*($G$4+$G$5)/2+1000.7)*4.186*($G$5-$G$4))</f>
        <v>36.565394270735077</v>
      </c>
      <c r="C126" s="178">
        <f t="shared" si="102"/>
        <v>65.100741172210689</v>
      </c>
      <c r="D126" s="179">
        <f t="shared" si="102"/>
        <v>81.304229613752113</v>
      </c>
      <c r="E126" s="170"/>
      <c r="F126" s="189">
        <v>1200</v>
      </c>
      <c r="G126" s="177">
        <f t="shared" ref="G126:I126" si="103">G76*3600/((-0.0035*(($G$4+$G$5)/2)^2-0.0624*($G$4+$G$5)/2+1000.7)*4.186*($G$5-$G$4))</f>
        <v>56.783906396906232</v>
      </c>
      <c r="H126" s="178">
        <f t="shared" si="103"/>
        <v>101.0925606308558</v>
      </c>
      <c r="I126" s="179">
        <f t="shared" si="103"/>
        <v>126.32985236281412</v>
      </c>
      <c r="J126" s="159"/>
      <c r="K126" s="189">
        <v>1200</v>
      </c>
      <c r="L126" s="177">
        <f t="shared" ref="L126:N126" si="104">L76*3600/((-0.0035*(($G$4+$G$5)/2)^2-0.0624*($G$4+$G$5)/2+1000.7)*4.186*($G$5-$G$4))</f>
        <v>84.028709971179424</v>
      </c>
      <c r="M126" s="178">
        <f t="shared" si="104"/>
        <v>149.41623854943509</v>
      </c>
      <c r="N126" s="179">
        <f t="shared" si="104"/>
        <v>186.8419950383051</v>
      </c>
    </row>
    <row r="127" spans="1:14" ht="21" hidden="1" x14ac:dyDescent="0.35">
      <c r="A127" s="22">
        <v>1600</v>
      </c>
      <c r="B127" s="181">
        <f t="shared" ref="B127:D127" si="105">B77*3600/((-0.0035*(($G$4+$G$5)/2)^2-0.0624*($G$4+$G$5)/2+1000.7)*4.186*($G$5-$G$4))</f>
        <v>54.346213445523894</v>
      </c>
      <c r="C127" s="182">
        <f t="shared" si="105"/>
        <v>96.647355837158585</v>
      </c>
      <c r="D127" s="183">
        <f t="shared" si="105"/>
        <v>120.88089164795949</v>
      </c>
      <c r="E127" s="170"/>
      <c r="F127" s="22">
        <v>1600</v>
      </c>
      <c r="G127" s="181">
        <f t="shared" ref="G127:I127" si="106">G77*3600/((-0.0035*(($G$4+$G$5)/2)^2-0.0624*($G$4+$G$5)/2+1000.7)*4.186*($G$5-$G$4))</f>
        <v>84.4588910802469</v>
      </c>
      <c r="H127" s="182">
        <f t="shared" si="106"/>
        <v>149.98981336152505</v>
      </c>
      <c r="I127" s="183">
        <f t="shared" si="106"/>
        <v>187.55896355341756</v>
      </c>
      <c r="J127" s="159"/>
      <c r="K127" s="22">
        <v>1600</v>
      </c>
      <c r="L127" s="181">
        <f t="shared" ref="L127:N127" si="107">L77*3600/((-0.0035*(($G$4+$G$5)/2)^2-0.0624*($G$4+$G$5)/2+1000.7)*4.186*($G$5-$G$4))</f>
        <v>124.89591533258921</v>
      </c>
      <c r="M127" s="182">
        <f t="shared" si="107"/>
        <v>222.11684598183777</v>
      </c>
      <c r="N127" s="183">
        <f t="shared" si="107"/>
        <v>277.61020905154157</v>
      </c>
    </row>
    <row r="128" spans="1:14" ht="21" hidden="1" x14ac:dyDescent="0.35">
      <c r="A128" s="21">
        <v>2100</v>
      </c>
      <c r="B128" s="173">
        <f t="shared" ref="B128:D128" si="108">B78*3600/((-0.0035*(($G$4+$G$5)/2)^2-0.0624*($G$4+$G$5)/2+1000.7)*4.186*($G$5-$G$4))</f>
        <v>77.575993335167354</v>
      </c>
      <c r="C128" s="174">
        <f t="shared" si="108"/>
        <v>137.94474230763586</v>
      </c>
      <c r="D128" s="175">
        <f t="shared" si="108"/>
        <v>172.35923103303358</v>
      </c>
      <c r="E128" s="170"/>
      <c r="F128" s="21">
        <v>2100</v>
      </c>
      <c r="G128" s="173">
        <f t="shared" ref="G128:I128" si="109">G78*3600/((-0.0035*(($G$4+$G$5)/2)^2-0.0624*($G$4+$G$5)/2+1000.7)*4.186*($G$5-$G$4))</f>
        <v>120.30731683586951</v>
      </c>
      <c r="H128" s="174">
        <f t="shared" si="109"/>
        <v>213.94340490955582</v>
      </c>
      <c r="I128" s="175">
        <f t="shared" si="109"/>
        <v>267.42925613694479</v>
      </c>
      <c r="J128" s="159"/>
      <c r="K128" s="21">
        <v>2100</v>
      </c>
      <c r="L128" s="173">
        <f t="shared" ref="L128:N128" si="110">L78*3600/((-0.0035*(($G$4+$G$5)/2)^2-0.0624*($G$4+$G$5)/2+1000.7)*4.186*($G$5-$G$4))</f>
        <v>178.0949791539332</v>
      </c>
      <c r="M128" s="174">
        <f t="shared" si="110"/>
        <v>316.61329627365899</v>
      </c>
      <c r="N128" s="175">
        <f t="shared" si="110"/>
        <v>395.76662034207374</v>
      </c>
    </row>
    <row r="129" spans="1:14" ht="21" hidden="1" x14ac:dyDescent="0.35">
      <c r="A129" s="189">
        <v>2400</v>
      </c>
      <c r="B129" s="177">
        <f t="shared" ref="B129:D129" si="111">B79*3600/((-0.0035*(($G$4+$G$5)/2)^2-0.0624*($G$4+$G$5)/2+1000.7)*4.186*($G$5-$G$4))</f>
        <v>94.783237697866213</v>
      </c>
      <c r="C129" s="178">
        <f t="shared" si="111"/>
        <v>168.48760105142634</v>
      </c>
      <c r="D129" s="179">
        <f t="shared" si="111"/>
        <v>210.64534974003854</v>
      </c>
      <c r="E129" s="170"/>
      <c r="F129" s="189">
        <v>2400</v>
      </c>
      <c r="G129" s="177">
        <f t="shared" ref="G129:I129" si="112">G79*3600/((-0.0035*(($G$4+$G$5)/2)^2-0.0624*($G$4+$G$5)/2+1000.7)*4.186*($G$5-$G$4))</f>
        <v>147.12193930107523</v>
      </c>
      <c r="H129" s="178">
        <f t="shared" si="112"/>
        <v>261.40672061000015</v>
      </c>
      <c r="I129" s="179">
        <f t="shared" si="112"/>
        <v>326.79424918825583</v>
      </c>
      <c r="J129" s="159"/>
      <c r="K129" s="189">
        <v>2400</v>
      </c>
      <c r="L129" s="177">
        <f t="shared" ref="L129:N129" si="113">L79*3600/((-0.0035*(($G$4+$G$5)/2)^2-0.0624*($G$4+$G$5)/2+1000.7)*4.186*($G$5-$G$4))</f>
        <v>217.67164118814057</v>
      </c>
      <c r="M129" s="178">
        <f t="shared" si="113"/>
        <v>387.01960445770186</v>
      </c>
      <c r="N129" s="179">
        <f t="shared" si="113"/>
        <v>483.81035399788294</v>
      </c>
    </row>
    <row r="130" spans="1:14" ht="21" hidden="1" x14ac:dyDescent="0.35">
      <c r="A130" s="22">
        <v>2700</v>
      </c>
      <c r="B130" s="181">
        <f t="shared" ref="B130:D130" si="114">B80*3600/((-0.0035*(($G$4+$G$5)/2)^2-0.0624*($G$4+$G$5)/2+1000.7)*4.186*($G$5-$G$4))</f>
        <v>113.56781279381246</v>
      </c>
      <c r="C130" s="182">
        <f t="shared" si="114"/>
        <v>202.0417275586891</v>
      </c>
      <c r="D130" s="183">
        <f t="shared" si="114"/>
        <v>252.51631102260575</v>
      </c>
      <c r="E130" s="170"/>
      <c r="F130" s="22">
        <v>2700</v>
      </c>
      <c r="G130" s="181">
        <f t="shared" ref="G130:I130" si="115">G80*3600/((-0.0035*(($G$4+$G$5)/2)^2-0.0624*($G$4+$G$5)/2+1000.7)*4.186*($G$5-$G$4))</f>
        <v>176.37425471766329</v>
      </c>
      <c r="H130" s="182">
        <f t="shared" si="115"/>
        <v>313.45863480716423</v>
      </c>
      <c r="I130" s="183">
        <f t="shared" si="115"/>
        <v>391.89499036046652</v>
      </c>
      <c r="J130" s="159"/>
      <c r="K130" s="22">
        <v>2700</v>
      </c>
      <c r="L130" s="181">
        <f t="shared" ref="L130:N130" si="116">L80*3600/((-0.0035*(($G$4+$G$5)/2)^2-0.0624*($G$4+$G$5)/2+1000.7)*4.186*($G$5-$G$4))</f>
        <v>260.97653950093269</v>
      </c>
      <c r="M130" s="182">
        <f t="shared" si="116"/>
        <v>464.02202298077924</v>
      </c>
      <c r="N130" s="183">
        <f t="shared" si="116"/>
        <v>580.02752872597398</v>
      </c>
    </row>
  </sheetData>
  <sheetProtection algorithmName="SHA-512" hashValue="EJx6r9bWAXnnwTSFows+CsBncjTUMKhpcN0wki7rutrUMTHNYk7F4R7qxvdkCf40+LIiIiebae61+HDk7L+zuw==" saltValue="XBmyvQMWZIxS6enM1GsfUg==" spinCount="100000" sheet="1" objects="1" scenarios="1"/>
  <conditionalFormatting sqref="D113:D118 N100:N105 D106">
    <cfRule type="cellIs" dxfId="35" priority="5" operator="greaterThanOrEqual">
      <formula>5000</formula>
    </cfRule>
  </conditionalFormatting>
  <conditionalFormatting sqref="K7">
    <cfRule type="expression" dxfId="34" priority="11">
      <formula>IF(C100&lt;250,1,0)</formula>
    </cfRule>
  </conditionalFormatting>
  <conditionalFormatting sqref="L7">
    <cfRule type="expression" dxfId="33" priority="12">
      <formula>IF(#REF!&lt;250,"Inaccurate value, too low water flow rate",0)</formula>
    </cfRule>
    <cfRule type="expression" priority="13">
      <formula>IF(#REF!&lt;250,"Inaccurate value, too low water flow rat",0)</formula>
    </cfRule>
    <cfRule type="expression" priority="14">
      <formula>IF(#REF!&lt;250,"Inaccurate value, too low water flow rate",0)</formula>
    </cfRule>
  </conditionalFormatting>
  <conditionalFormatting sqref="B96:D96 C95:D95 B87:D94 G87:I96 L87:N96">
    <cfRule type="expression" dxfId="32" priority="7">
      <formula>IF(B87&gt;5000,1,0)</formula>
    </cfRule>
  </conditionalFormatting>
  <conditionalFormatting sqref="B75:D80 G75:I80 L75:N80">
    <cfRule type="expression" dxfId="31" priority="6">
      <formula>IF(B63&lt;250,1,0)</formula>
    </cfRule>
  </conditionalFormatting>
  <conditionalFormatting sqref="H113:H118">
    <cfRule type="cellIs" dxfId="30" priority="3" operator="greaterThanOrEqual">
      <formula>5000</formula>
    </cfRule>
    <cfRule type="cellIs" priority="4" operator="greaterThanOrEqual">
      <formula>5000</formula>
    </cfRule>
  </conditionalFormatting>
  <conditionalFormatting sqref="L113:L118">
    <cfRule type="cellIs" dxfId="29" priority="1" operator="greaterThanOrEqual">
      <formula>5000</formula>
    </cfRule>
    <cfRule type="cellIs" priority="2" operator="greaterThanOrEqual">
      <formula>5000</formula>
    </cfRule>
  </conditionalFormatting>
  <conditionalFormatting sqref="C118">
    <cfRule type="expression" dxfId="28" priority="8">
      <formula>IF($C105:$C109&lt;250,1,0)</formula>
    </cfRule>
  </conditionalFormatting>
  <conditionalFormatting sqref="G118">
    <cfRule type="expression" dxfId="27" priority="9">
      <formula>IF($G105:$G109&lt;250,1,0)</formula>
    </cfRule>
  </conditionalFormatting>
  <conditionalFormatting sqref="K118">
    <cfRule type="expression" dxfId="26" priority="10">
      <formula>IF($K105:$K109&lt;250,1,0)</formula>
    </cfRule>
  </conditionalFormatting>
  <conditionalFormatting sqref="C113:C117">
    <cfRule type="expression" dxfId="25" priority="15">
      <formula>IF($C100:$C105&lt;250,1,0)</formula>
    </cfRule>
  </conditionalFormatting>
  <conditionalFormatting sqref="G113:G117">
    <cfRule type="expression" dxfId="24" priority="16">
      <formula>IF($G100:$G105&lt;250,1,0)</formula>
    </cfRule>
  </conditionalFormatting>
  <conditionalFormatting sqref="K113:K117">
    <cfRule type="expression" dxfId="23" priority="17">
      <formula>IF($K100:$K105&lt;250,1,0)</formula>
    </cfRule>
  </conditionalFormatting>
  <conditionalFormatting sqref="K8">
    <cfRule type="expression" dxfId="22" priority="18" stopIfTrue="1">
      <formula>IF(L118&gt;5000,1,0)</formula>
    </cfRule>
  </conditionalFormatting>
  <pageMargins left="0.7" right="0.7" top="0.75" bottom="0.75" header="0.3" footer="0.3"/>
  <pageSetup paperSize="9" scale="87" orientation="landscape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D3C8AF-751B-45CE-8D6C-C488C510F0C1}">
  <sheetPr>
    <pageSetUpPr fitToPage="1"/>
  </sheetPr>
  <dimension ref="A1:S131"/>
  <sheetViews>
    <sheetView workbookViewId="0">
      <selection activeCell="N1" sqref="N1"/>
    </sheetView>
  </sheetViews>
  <sheetFormatPr defaultRowHeight="15" x14ac:dyDescent="0.25"/>
  <cols>
    <col min="3" max="11" width="10.7109375" customWidth="1"/>
  </cols>
  <sheetData>
    <row r="1" spans="1:16" ht="21" x14ac:dyDescent="0.35">
      <c r="A1" s="58" t="s">
        <v>138</v>
      </c>
      <c r="N1" s="2" t="s">
        <v>163</v>
      </c>
      <c r="P1" s="6"/>
    </row>
    <row r="2" spans="1:16" ht="18.75" x14ac:dyDescent="0.3">
      <c r="A2" s="8" t="s">
        <v>26</v>
      </c>
    </row>
    <row r="3" spans="1:16" ht="18.75" x14ac:dyDescent="0.3">
      <c r="A3" s="8" t="s">
        <v>57</v>
      </c>
    </row>
    <row r="4" spans="1:16" ht="21.75" x14ac:dyDescent="0.35">
      <c r="A4" s="195" t="s">
        <v>136</v>
      </c>
      <c r="F4" s="5" t="s">
        <v>4</v>
      </c>
      <c r="G4" s="59">
        <v>55</v>
      </c>
      <c r="H4" s="8" t="s">
        <v>42</v>
      </c>
      <c r="I4" s="60"/>
      <c r="J4" s="5" t="s">
        <v>43</v>
      </c>
      <c r="K4" s="259">
        <v>2</v>
      </c>
      <c r="L4" s="112" t="s">
        <v>100</v>
      </c>
    </row>
    <row r="5" spans="1:16" ht="21.75" x14ac:dyDescent="0.35">
      <c r="F5" s="5" t="s">
        <v>98</v>
      </c>
      <c r="G5" s="59">
        <v>35</v>
      </c>
      <c r="H5" s="8" t="s">
        <v>42</v>
      </c>
      <c r="J5" s="8" t="s">
        <v>159</v>
      </c>
    </row>
    <row r="6" spans="1:16" ht="21.75" x14ac:dyDescent="0.35">
      <c r="F6" s="5" t="s">
        <v>97</v>
      </c>
      <c r="G6" s="59">
        <v>20</v>
      </c>
      <c r="H6" s="8" t="s">
        <v>42</v>
      </c>
    </row>
    <row r="7" spans="1:16" ht="21" x14ac:dyDescent="0.35">
      <c r="K7" s="71"/>
      <c r="L7" s="64" t="str">
        <f>IF(E100&lt;250,"  Low water flow rate, inaccurate value","")</f>
        <v/>
      </c>
    </row>
    <row r="8" spans="1:16" ht="21" x14ac:dyDescent="0.35">
      <c r="D8" s="6"/>
      <c r="E8" s="70"/>
      <c r="F8" s="6" t="str">
        <f>IF((G5-G6)/(G4-G6)&lt;0.7,"ΔTln =","ΔTar =")</f>
        <v>ΔTln =</v>
      </c>
      <c r="G8" s="55">
        <f>IF((G5-G6)/(G4-G6)&lt;0.7,(G4-G5)/LN((G4-G6)/(G5-G6)),(G4+G5)/2-G6)</f>
        <v>23.604450022876573</v>
      </c>
      <c r="H8" s="8" t="s">
        <v>0</v>
      </c>
      <c r="I8" s="6"/>
      <c r="J8" s="7"/>
      <c r="K8" s="71"/>
      <c r="L8" s="64" t="str">
        <f>IF(K92&gt;5000,"  High flow resistance","")</f>
        <v xml:space="preserve">  High flow resistance</v>
      </c>
    </row>
    <row r="9" spans="1:16" ht="18.75" x14ac:dyDescent="0.3">
      <c r="D9" s="6"/>
      <c r="E9" s="70"/>
      <c r="F9" s="6"/>
      <c r="G9" s="70"/>
      <c r="H9" s="8"/>
      <c r="I9" s="6"/>
      <c r="J9" s="7"/>
    </row>
    <row r="10" spans="1:16" ht="18.75" hidden="1" x14ac:dyDescent="0.3">
      <c r="C10" s="8" t="s">
        <v>104</v>
      </c>
      <c r="D10" s="8"/>
      <c r="E10" s="8"/>
      <c r="F10" s="6"/>
      <c r="G10" s="70"/>
      <c r="H10" s="6"/>
      <c r="I10" s="70"/>
      <c r="J10" s="8"/>
      <c r="K10" s="6"/>
      <c r="L10" s="64"/>
      <c r="M10" s="8"/>
      <c r="N10" s="8"/>
    </row>
    <row r="11" spans="1:16" ht="21" hidden="1" x14ac:dyDescent="0.35">
      <c r="C11" s="8" t="s">
        <v>139</v>
      </c>
      <c r="D11" s="8"/>
      <c r="E11" s="6"/>
      <c r="F11" s="70"/>
      <c r="G11" s="8"/>
      <c r="H11" s="8" t="s">
        <v>140</v>
      </c>
      <c r="I11" s="8"/>
      <c r="J11" s="6"/>
      <c r="K11" s="70"/>
      <c r="L11" s="159"/>
      <c r="M11" s="159"/>
    </row>
    <row r="12" spans="1:16" ht="21" hidden="1" x14ac:dyDescent="0.35">
      <c r="C12" s="21" t="s">
        <v>58</v>
      </c>
      <c r="D12" s="225"/>
      <c r="E12" s="12" t="s">
        <v>85</v>
      </c>
      <c r="F12" s="12"/>
      <c r="G12" s="226"/>
      <c r="H12" s="21" t="s">
        <v>58</v>
      </c>
      <c r="I12" s="225"/>
      <c r="J12" s="12" t="s">
        <v>85</v>
      </c>
      <c r="K12" s="227"/>
      <c r="L12" s="71"/>
      <c r="M12" s="216"/>
    </row>
    <row r="13" spans="1:16" ht="21" hidden="1" x14ac:dyDescent="0.35">
      <c r="C13" s="228" t="s">
        <v>61</v>
      </c>
      <c r="D13" s="13">
        <v>1</v>
      </c>
      <c r="E13" s="14">
        <v>2</v>
      </c>
      <c r="F13" s="14">
        <v>3</v>
      </c>
      <c r="G13" s="20"/>
      <c r="H13" s="228" t="s">
        <v>61</v>
      </c>
      <c r="I13" s="13">
        <v>1</v>
      </c>
      <c r="J13" s="14">
        <v>2</v>
      </c>
      <c r="K13" s="15">
        <v>3</v>
      </c>
      <c r="L13" s="178"/>
      <c r="M13" s="71"/>
    </row>
    <row r="14" spans="1:16" ht="21" hidden="1" x14ac:dyDescent="0.35">
      <c r="C14" s="21">
        <v>850</v>
      </c>
      <c r="D14" s="186">
        <v>524</v>
      </c>
      <c r="E14" s="187">
        <v>932</v>
      </c>
      <c r="F14" s="188">
        <v>1165</v>
      </c>
      <c r="G14" s="20"/>
      <c r="H14" s="21">
        <v>850</v>
      </c>
      <c r="I14" s="186">
        <v>637</v>
      </c>
      <c r="J14" s="187">
        <v>1132</v>
      </c>
      <c r="K14" s="188">
        <v>1415</v>
      </c>
      <c r="M14" s="178"/>
      <c r="O14" s="76" t="s">
        <v>99</v>
      </c>
    </row>
    <row r="15" spans="1:16" ht="21" hidden="1" x14ac:dyDescent="0.35">
      <c r="C15" s="189">
        <v>1200</v>
      </c>
      <c r="D15" s="150">
        <v>1049</v>
      </c>
      <c r="E15" s="151">
        <v>1865</v>
      </c>
      <c r="F15" s="152">
        <v>2331</v>
      </c>
      <c r="G15" s="20"/>
      <c r="H15" s="189">
        <v>1200</v>
      </c>
      <c r="I15" s="150">
        <v>1274</v>
      </c>
      <c r="J15" s="151">
        <v>2264</v>
      </c>
      <c r="K15" s="152">
        <v>2830</v>
      </c>
      <c r="M15" s="178"/>
      <c r="O15" s="76" t="s">
        <v>99</v>
      </c>
    </row>
    <row r="16" spans="1:16" ht="21" hidden="1" x14ac:dyDescent="0.35">
      <c r="C16" s="22">
        <v>1600</v>
      </c>
      <c r="D16" s="153">
        <v>1558</v>
      </c>
      <c r="E16" s="154">
        <v>2770</v>
      </c>
      <c r="F16" s="155">
        <v>3462</v>
      </c>
      <c r="G16" s="20"/>
      <c r="H16" s="22">
        <v>1600</v>
      </c>
      <c r="I16" s="153">
        <v>1892</v>
      </c>
      <c r="J16" s="154">
        <v>3363</v>
      </c>
      <c r="K16" s="155">
        <v>4204</v>
      </c>
      <c r="M16" s="178"/>
      <c r="O16" s="76" t="s">
        <v>99</v>
      </c>
    </row>
    <row r="17" spans="3:15" ht="21" hidden="1" x14ac:dyDescent="0.35">
      <c r="C17" s="21">
        <v>2100</v>
      </c>
      <c r="D17" s="186">
        <v>2221</v>
      </c>
      <c r="E17" s="187">
        <v>3949</v>
      </c>
      <c r="F17" s="188">
        <v>4936</v>
      </c>
      <c r="G17" s="20"/>
      <c r="H17" s="21">
        <v>2100</v>
      </c>
      <c r="I17" s="186">
        <v>2697</v>
      </c>
      <c r="J17" s="187">
        <v>4795</v>
      </c>
      <c r="K17" s="188">
        <v>5994</v>
      </c>
      <c r="M17" s="178"/>
      <c r="O17" s="76" t="s">
        <v>99</v>
      </c>
    </row>
    <row r="18" spans="3:15" ht="21" hidden="1" x14ac:dyDescent="0.35">
      <c r="C18" s="189">
        <v>2400</v>
      </c>
      <c r="D18" s="150">
        <v>2715</v>
      </c>
      <c r="E18" s="151">
        <v>4826</v>
      </c>
      <c r="F18" s="152">
        <v>6033</v>
      </c>
      <c r="G18" s="20"/>
      <c r="H18" s="189">
        <v>2400</v>
      </c>
      <c r="I18" s="150">
        <v>3296</v>
      </c>
      <c r="J18" s="151">
        <v>5860</v>
      </c>
      <c r="K18" s="152">
        <v>7325</v>
      </c>
      <c r="M18" s="178"/>
      <c r="O18" s="76" t="s">
        <v>99</v>
      </c>
    </row>
    <row r="19" spans="3:15" ht="21" hidden="1" x14ac:dyDescent="0.35">
      <c r="C19" s="189">
        <v>2700</v>
      </c>
      <c r="D19" s="150">
        <v>3255</v>
      </c>
      <c r="E19" s="151">
        <v>5786</v>
      </c>
      <c r="F19" s="152">
        <v>7233</v>
      </c>
      <c r="G19" s="189"/>
      <c r="H19" s="189">
        <v>2700</v>
      </c>
      <c r="I19" s="150">
        <v>3952</v>
      </c>
      <c r="J19" s="151">
        <v>7026</v>
      </c>
      <c r="K19" s="152">
        <v>8782</v>
      </c>
      <c r="M19" s="178"/>
      <c r="O19" s="76" t="s">
        <v>99</v>
      </c>
    </row>
    <row r="20" spans="3:15" ht="21" hidden="1" x14ac:dyDescent="0.35">
      <c r="C20" s="215"/>
      <c r="D20" s="174"/>
      <c r="E20" s="174"/>
      <c r="F20" s="174"/>
      <c r="G20" s="71"/>
      <c r="H20" s="215"/>
      <c r="I20" s="174"/>
      <c r="J20" s="174"/>
      <c r="K20" s="174"/>
      <c r="L20" s="71"/>
      <c r="M20" s="178"/>
    </row>
    <row r="21" spans="3:15" hidden="1" x14ac:dyDescent="0.25">
      <c r="E21" s="76"/>
      <c r="F21" s="76"/>
      <c r="G21" s="76"/>
      <c r="H21" s="76"/>
      <c r="I21" s="76"/>
      <c r="J21" s="92"/>
      <c r="K21" s="217"/>
      <c r="L21" s="94"/>
      <c r="M21" s="76"/>
    </row>
    <row r="22" spans="3:15" ht="18.75" hidden="1" x14ac:dyDescent="0.3">
      <c r="C22" s="113" t="s">
        <v>80</v>
      </c>
      <c r="D22" s="76"/>
      <c r="E22" s="76"/>
      <c r="F22" s="76"/>
      <c r="G22" s="76"/>
      <c r="H22" s="92"/>
      <c r="I22" s="217"/>
      <c r="J22" s="217"/>
      <c r="K22" s="98"/>
      <c r="L22" s="76"/>
      <c r="M22" s="76"/>
    </row>
    <row r="23" spans="3:15" ht="21" hidden="1" x14ac:dyDescent="0.35">
      <c r="C23" s="8" t="s">
        <v>139</v>
      </c>
      <c r="D23" s="8"/>
      <c r="E23" s="6"/>
      <c r="F23" s="70"/>
      <c r="G23" s="8"/>
      <c r="H23" s="8" t="s">
        <v>140</v>
      </c>
      <c r="I23" s="8"/>
      <c r="J23" s="6"/>
      <c r="K23" s="70"/>
      <c r="L23" s="159"/>
    </row>
    <row r="24" spans="3:15" ht="21" hidden="1" x14ac:dyDescent="0.35">
      <c r="C24" s="21" t="s">
        <v>58</v>
      </c>
      <c r="D24" s="225"/>
      <c r="E24" s="12" t="s">
        <v>85</v>
      </c>
      <c r="F24" s="12"/>
      <c r="G24" s="226"/>
      <c r="H24" s="21" t="s">
        <v>58</v>
      </c>
      <c r="I24" s="225"/>
      <c r="J24" s="12" t="s">
        <v>85</v>
      </c>
      <c r="K24" s="227"/>
      <c r="L24" s="159"/>
      <c r="M24" s="4"/>
    </row>
    <row r="25" spans="3:15" ht="21" hidden="1" x14ac:dyDescent="0.35">
      <c r="C25" s="228" t="s">
        <v>61</v>
      </c>
      <c r="D25" s="13">
        <v>1</v>
      </c>
      <c r="E25" s="14">
        <v>2</v>
      </c>
      <c r="F25" s="14">
        <v>3</v>
      </c>
      <c r="G25" s="20"/>
      <c r="H25" s="229" t="s">
        <v>61</v>
      </c>
      <c r="I25" s="13">
        <v>1</v>
      </c>
      <c r="J25" s="14">
        <v>2</v>
      </c>
      <c r="K25" s="15">
        <v>3</v>
      </c>
      <c r="L25" s="159"/>
      <c r="M25" s="4"/>
    </row>
    <row r="26" spans="3:15" ht="21" hidden="1" x14ac:dyDescent="0.35">
      <c r="C26" s="21">
        <v>850</v>
      </c>
      <c r="D26" s="186">
        <f>1000000*(D14/3*4/(3.142*(8.82/1000)^2*4186*(0.0038*70^2-0.0624*70+1000.7)*10)*(8.82/1000)/((-2.7093/1000000)*70^3+(579.84/1000000)*70^2-(45937/1000000)*70+1.7283))</f>
        <v>1397.4414393406321</v>
      </c>
      <c r="E26" s="187">
        <f t="shared" ref="E26:F26" si="0">1000000*(E14/3*4/(3.142*(8.82/1000)^2*4186*(0.0038*70^2-0.0624*70+1000.7)*10)*(8.82/1000)/((-2.7093/1000000)*70^3+(579.84/1000000)*70^2-(45937/1000000)*70+1.7283))</f>
        <v>2485.52561348372</v>
      </c>
      <c r="F26" s="188">
        <f t="shared" si="0"/>
        <v>3106.9070168546505</v>
      </c>
      <c r="G26" s="20"/>
      <c r="H26" s="21">
        <v>850</v>
      </c>
      <c r="I26" s="186">
        <f>1000000*(I14/3*4/(3.142*(8.82/1000)^2*4186*(0.0038*70^2-0.0624*70+1000.7)*10)*(8.82/1000)/((-2.7093/1000000)*70^3+(579.84/1000000)*70^2-(45937/1000000)*70+1.7283))</f>
        <v>1698.7980856106544</v>
      </c>
      <c r="J26" s="187">
        <f t="shared" ref="J26:K26" si="1">1000000*(J14/3*4/(3.142*(8.82/1000)^2*4186*(0.0038*70^2-0.0624*70+1000.7)*10)*(8.82/1000)/((-2.7093/1000000)*70^3+(579.84/1000000)*70^2-(45937/1000000)*70+1.7283))</f>
        <v>3018.9002086519004</v>
      </c>
      <c r="K26" s="188">
        <f t="shared" si="1"/>
        <v>3773.6252608148757</v>
      </c>
      <c r="L26" s="159"/>
      <c r="M26" s="76"/>
    </row>
    <row r="27" spans="3:15" ht="21" hidden="1" x14ac:dyDescent="0.35">
      <c r="C27" s="189">
        <v>1200</v>
      </c>
      <c r="D27" s="150">
        <f t="shared" ref="D27:F27" si="2">1000000*(D15/3*4/(3.142*(8.82/1000)^2*4186*(0.0038*70^2-0.0624*70+1000.7)*10)*(8.82/1000)/((-2.7093/1000000)*70^3+(579.84/1000000)*70^2-(45937/1000000)*70+1.7283))</f>
        <v>2797.5497516571058</v>
      </c>
      <c r="E27" s="151">
        <f t="shared" si="2"/>
        <v>4973.7180999432812</v>
      </c>
      <c r="F27" s="152">
        <f t="shared" si="2"/>
        <v>6216.4809066851412</v>
      </c>
      <c r="G27" s="20"/>
      <c r="H27" s="189">
        <v>1200</v>
      </c>
      <c r="I27" s="150">
        <f t="shared" ref="I27:K27" si="3">1000000*(I15/3*4/(3.142*(8.82/1000)^2*4186*(0.0038*70^2-0.0624*70+1000.7)*10)*(8.82/1000)/((-2.7093/1000000)*70^3+(579.84/1000000)*70^2-(45937/1000000)*70+1.7283))</f>
        <v>3397.5961712213089</v>
      </c>
      <c r="J27" s="151">
        <f t="shared" si="3"/>
        <v>6037.8004173038007</v>
      </c>
      <c r="K27" s="152">
        <f t="shared" si="3"/>
        <v>7547.2505216297513</v>
      </c>
      <c r="L27" s="159"/>
      <c r="M27" s="105"/>
    </row>
    <row r="28" spans="3:15" ht="21" hidden="1" x14ac:dyDescent="0.35">
      <c r="C28" s="22">
        <v>1600</v>
      </c>
      <c r="D28" s="153">
        <f t="shared" ref="D28:F28" si="4">1000000*(D16/3*4/(3.142*(8.82/1000)^2*4186*(0.0038*70^2-0.0624*70+1000.7)*10)*(8.82/1000)/((-2.7093/1000000)*70^3+(579.84/1000000)*70^2-(45937/1000000)*70+1.7283))</f>
        <v>4154.9880963601245</v>
      </c>
      <c r="E28" s="154">
        <f t="shared" si="4"/>
        <v>7387.2381430792975</v>
      </c>
      <c r="F28" s="155">
        <f t="shared" si="4"/>
        <v>9232.7142423612022</v>
      </c>
      <c r="G28" s="20"/>
      <c r="H28" s="22">
        <v>1600</v>
      </c>
      <c r="I28" s="153">
        <f t="shared" ref="I28:K28" si="5">1000000*(I16/3*4/(3.142*(8.82/1000)^2*4186*(0.0038*70^2-0.0624*70+1000.7)*10)*(8.82/1000)/((-2.7093/1000000)*70^3+(579.84/1000000)*70^2-(45937/1000000)*70+1.7283))</f>
        <v>5045.723670290985</v>
      </c>
      <c r="J28" s="154">
        <f t="shared" si="5"/>
        <v>8968.6938177529519</v>
      </c>
      <c r="K28" s="155">
        <f t="shared" si="5"/>
        <v>11211.533990435149</v>
      </c>
      <c r="L28" s="159"/>
      <c r="M28" s="105"/>
    </row>
    <row r="29" spans="3:15" ht="21" hidden="1" x14ac:dyDescent="0.35">
      <c r="C29" s="21">
        <v>2100</v>
      </c>
      <c r="D29" s="186">
        <f t="shared" ref="D29:F29" si="6">1000000*(D17/3*4/(3.142*(8.82/1000)^2*4186*(0.0038*70^2-0.0624*70+1000.7)*10)*(8.82/1000)/((-2.7093/1000000)*70^3+(579.84/1000000)*70^2-(45937/1000000)*70+1.7283))</f>
        <v>5923.1248793426421</v>
      </c>
      <c r="E29" s="187">
        <f t="shared" si="6"/>
        <v>10531.481381595719</v>
      </c>
      <c r="F29" s="188">
        <f t="shared" si="6"/>
        <v>13163.68500875069</v>
      </c>
      <c r="G29" s="20"/>
      <c r="H29" s="21">
        <v>2100</v>
      </c>
      <c r="I29" s="186">
        <f t="shared" ref="I29:K29" si="7">1000000*(I17/3*4/(3.142*(8.82/1000)^2*4186*(0.0038*70^2-0.0624*70+1000.7)*10)*(8.82/1000)/((-2.7093/1000000)*70^3+(579.84/1000000)*70^2-(45937/1000000)*70+1.7283))</f>
        <v>7192.5564158429115</v>
      </c>
      <c r="J29" s="187">
        <f t="shared" si="7"/>
        <v>12787.655919157121</v>
      </c>
      <c r="K29" s="188">
        <f t="shared" si="7"/>
        <v>15985.236617190365</v>
      </c>
      <c r="L29" s="159"/>
      <c r="M29" s="105"/>
    </row>
    <row r="30" spans="3:15" ht="21" hidden="1" x14ac:dyDescent="0.35">
      <c r="C30" s="189">
        <v>2400</v>
      </c>
      <c r="D30" s="150">
        <f t="shared" ref="D30:F30" si="8">1000000*(D18/3*4/(3.142*(8.82/1000)^2*4186*(0.0038*70^2-0.0624*70+1000.7)*10)*(8.82/1000)/((-2.7093/1000000)*70^3+(579.84/1000000)*70^2-(45937/1000000)*70+1.7283))</f>
        <v>7240.5601294080479</v>
      </c>
      <c r="E30" s="151">
        <f t="shared" si="8"/>
        <v>12870.328981408193</v>
      </c>
      <c r="F30" s="152">
        <f t="shared" si="8"/>
        <v>16089.244663248161</v>
      </c>
      <c r="G30" s="20"/>
      <c r="H30" s="189">
        <v>2400</v>
      </c>
      <c r="I30" s="150">
        <f t="shared" ref="I30:K30" si="9">1000000*(I18/3*4/(3.142*(8.82/1000)^2*4186*(0.0038*70^2-0.0624*70+1000.7)*10)*(8.82/1000)/((-2.7093/1000000)*70^3+(579.84/1000000)*70^2-(45937/1000000)*70+1.7283))</f>
        <v>8790.0133283716114</v>
      </c>
      <c r="J30" s="151">
        <f t="shared" si="9"/>
        <v>15627.875638427686</v>
      </c>
      <c r="K30" s="152">
        <f t="shared" si="9"/>
        <v>19534.844548034602</v>
      </c>
      <c r="L30" s="159"/>
      <c r="M30" s="105"/>
    </row>
    <row r="31" spans="3:15" ht="21" hidden="1" x14ac:dyDescent="0.35">
      <c r="C31" s="189">
        <v>2700</v>
      </c>
      <c r="D31" s="153">
        <f t="shared" ref="D31:F31" si="10">1000000*(D19/3*4/(3.142*(8.82/1000)^2*4186*(0.0038*70^2-0.0624*70+1000.7)*10)*(8.82/1000)/((-2.7093/1000000)*70^3+(579.84/1000000)*70^2-(45937/1000000)*70+1.7283))</f>
        <v>8680.6715363621352</v>
      </c>
      <c r="E31" s="154">
        <f t="shared" si="10"/>
        <v>15430.527038215456</v>
      </c>
      <c r="F31" s="155">
        <f t="shared" si="10"/>
        <v>19289.492234257235</v>
      </c>
      <c r="G31" s="20"/>
      <c r="H31" s="189">
        <v>2700</v>
      </c>
      <c r="I31" s="153">
        <f t="shared" ref="I31:K31" si="11">1000000*(I19/3*4/(3.142*(8.82/1000)^2*4186*(0.0038*70^2-0.0624*70+1000.7)*10)*(8.82/1000)/((-2.7093/1000000)*70^3+(579.84/1000000)*70^2-(45937/1000000)*70+1.7283))</f>
        <v>10539.482000523241</v>
      </c>
      <c r="J31" s="154">
        <f t="shared" si="11"/>
        <v>18737.449528258177</v>
      </c>
      <c r="K31" s="155">
        <f t="shared" si="11"/>
        <v>23420.478473834799</v>
      </c>
      <c r="L31" s="216"/>
      <c r="M31" s="105"/>
    </row>
    <row r="32" spans="3:15" ht="21" hidden="1" x14ac:dyDescent="0.35">
      <c r="C32" s="215"/>
      <c r="D32" s="174"/>
      <c r="E32" s="174"/>
      <c r="F32" s="174"/>
      <c r="G32" s="71"/>
      <c r="H32" s="215"/>
      <c r="I32" s="174"/>
      <c r="J32" s="174"/>
      <c r="K32" s="174"/>
      <c r="L32" s="71"/>
      <c r="M32" s="178"/>
    </row>
    <row r="33" spans="3:13" ht="18.75" hidden="1" x14ac:dyDescent="0.3">
      <c r="C33" s="76"/>
      <c r="D33" s="105"/>
      <c r="E33" s="105"/>
      <c r="F33" s="105"/>
      <c r="G33" s="105"/>
      <c r="H33" s="105"/>
      <c r="I33" s="8"/>
      <c r="J33" s="76"/>
      <c r="K33" s="105"/>
      <c r="L33" s="105"/>
      <c r="M33" s="105"/>
    </row>
    <row r="34" spans="3:13" ht="18.75" hidden="1" x14ac:dyDescent="0.3">
      <c r="C34" s="10" t="s">
        <v>78</v>
      </c>
      <c r="D34" s="62"/>
      <c r="E34" s="62"/>
      <c r="F34" s="62"/>
      <c r="G34" s="62"/>
      <c r="H34" s="62"/>
      <c r="I34" s="10"/>
      <c r="J34" s="10"/>
      <c r="K34" s="62"/>
      <c r="L34" s="62"/>
      <c r="M34" s="62"/>
    </row>
    <row r="35" spans="3:13" ht="21" hidden="1" x14ac:dyDescent="0.35">
      <c r="C35" s="8" t="s">
        <v>133</v>
      </c>
      <c r="D35" s="159"/>
      <c r="E35" s="160"/>
      <c r="F35" s="161"/>
      <c r="G35" s="159"/>
      <c r="H35" s="8" t="s">
        <v>134</v>
      </c>
      <c r="I35" s="159"/>
      <c r="J35" s="160"/>
      <c r="K35" s="161"/>
      <c r="L35" s="159"/>
    </row>
    <row r="36" spans="3:13" ht="21" hidden="1" x14ac:dyDescent="0.35">
      <c r="C36" s="162" t="s">
        <v>58</v>
      </c>
      <c r="D36" s="163"/>
      <c r="E36" s="164" t="s">
        <v>85</v>
      </c>
      <c r="F36" s="164"/>
      <c r="G36" s="165"/>
      <c r="H36" s="162" t="s">
        <v>58</v>
      </c>
      <c r="I36" s="163"/>
      <c r="J36" s="164" t="s">
        <v>85</v>
      </c>
      <c r="K36" s="166"/>
      <c r="L36" s="159"/>
    </row>
    <row r="37" spans="3:13" ht="21" hidden="1" x14ac:dyDescent="0.35">
      <c r="C37" s="167" t="s">
        <v>61</v>
      </c>
      <c r="D37" s="168">
        <v>1</v>
      </c>
      <c r="E37" s="169">
        <v>2</v>
      </c>
      <c r="F37" s="169">
        <v>3</v>
      </c>
      <c r="G37" s="170"/>
      <c r="H37" s="171" t="s">
        <v>61</v>
      </c>
      <c r="I37" s="168">
        <v>1</v>
      </c>
      <c r="J37" s="169">
        <v>2</v>
      </c>
      <c r="K37" s="172">
        <v>3</v>
      </c>
      <c r="L37" s="159"/>
      <c r="M37" s="4"/>
    </row>
    <row r="38" spans="3:13" ht="21" hidden="1" x14ac:dyDescent="0.35">
      <c r="C38" s="21">
        <v>850</v>
      </c>
      <c r="D38" s="173">
        <f>D14*($G$8/50)^1.1</f>
        <v>229.48671895581805</v>
      </c>
      <c r="E38" s="174">
        <f t="shared" ref="E38:F38" si="12">E14*($G$8/50)^1.1</f>
        <v>408.17103447866873</v>
      </c>
      <c r="F38" s="175">
        <f t="shared" si="12"/>
        <v>510.21379309833594</v>
      </c>
      <c r="G38" s="170"/>
      <c r="H38" s="21">
        <v>850</v>
      </c>
      <c r="I38" s="173">
        <f>I14*($G$8/50)^1.1</f>
        <v>278.97526712758798</v>
      </c>
      <c r="J38" s="174">
        <f t="shared" ref="J38:K38" si="13">J14*($G$8/50)^1.1</f>
        <v>495.76138522516419</v>
      </c>
      <c r="K38" s="175">
        <f t="shared" si="13"/>
        <v>619.70173153145527</v>
      </c>
      <c r="L38" s="159"/>
      <c r="M38" s="76"/>
    </row>
    <row r="39" spans="3:13" ht="21" hidden="1" x14ac:dyDescent="0.35">
      <c r="C39" s="189">
        <v>1200</v>
      </c>
      <c r="D39" s="177">
        <f t="shared" ref="D39:F43" si="14">D15*($G$8/50)^1.1</f>
        <v>459.41138966536857</v>
      </c>
      <c r="E39" s="178">
        <f t="shared" si="14"/>
        <v>816.78002071106994</v>
      </c>
      <c r="F39" s="179">
        <f t="shared" si="14"/>
        <v>1020.8655379504044</v>
      </c>
      <c r="G39" s="170"/>
      <c r="H39" s="189">
        <v>1200</v>
      </c>
      <c r="I39" s="177">
        <f t="shared" ref="I39:K43" si="15">I15*($G$8/50)^1.1</f>
        <v>557.95053425517597</v>
      </c>
      <c r="J39" s="178">
        <f t="shared" si="15"/>
        <v>991.52277045032838</v>
      </c>
      <c r="K39" s="179">
        <f t="shared" si="15"/>
        <v>1239.4034630629105</v>
      </c>
      <c r="L39" s="159"/>
      <c r="M39" s="105"/>
    </row>
    <row r="40" spans="3:13" ht="21" hidden="1" x14ac:dyDescent="0.35">
      <c r="C40" s="22">
        <v>1600</v>
      </c>
      <c r="D40" s="181">
        <f t="shared" si="14"/>
        <v>682.32883231519941</v>
      </c>
      <c r="E40" s="182">
        <f t="shared" si="14"/>
        <v>1213.1263578389619</v>
      </c>
      <c r="F40" s="183">
        <f t="shared" si="14"/>
        <v>1516.188971421836</v>
      </c>
      <c r="G40" s="170"/>
      <c r="H40" s="22">
        <v>1600</v>
      </c>
      <c r="I40" s="181">
        <f t="shared" si="15"/>
        <v>828.60471806184682</v>
      </c>
      <c r="J40" s="182">
        <f t="shared" si="15"/>
        <v>1472.8317478023207</v>
      </c>
      <c r="K40" s="183">
        <f t="shared" si="15"/>
        <v>1841.1491726913341</v>
      </c>
      <c r="L40" s="159"/>
      <c r="M40" s="105"/>
    </row>
    <row r="41" spans="3:13" ht="21" hidden="1" x14ac:dyDescent="0.35">
      <c r="C41" s="21">
        <v>2100</v>
      </c>
      <c r="D41" s="173">
        <f t="shared" si="14"/>
        <v>972.69084503983186</v>
      </c>
      <c r="E41" s="174">
        <f t="shared" si="14"/>
        <v>1729.4714754895524</v>
      </c>
      <c r="F41" s="175">
        <f t="shared" si="14"/>
        <v>2161.7298564235075</v>
      </c>
      <c r="G41" s="170"/>
      <c r="H41" s="21">
        <v>2100</v>
      </c>
      <c r="I41" s="173">
        <f t="shared" si="15"/>
        <v>1181.1558798164911</v>
      </c>
      <c r="J41" s="174">
        <f t="shared" si="15"/>
        <v>2099.978659147228</v>
      </c>
      <c r="K41" s="175">
        <f t="shared" si="15"/>
        <v>2625.0828118724685</v>
      </c>
      <c r="L41" s="159"/>
      <c r="M41" s="105"/>
    </row>
    <row r="42" spans="3:13" ht="21" hidden="1" x14ac:dyDescent="0.35">
      <c r="C42" s="189">
        <v>2400</v>
      </c>
      <c r="D42" s="177">
        <f t="shared" si="14"/>
        <v>1189.0390113836756</v>
      </c>
      <c r="E42" s="178">
        <f t="shared" si="14"/>
        <v>2113.555163512935</v>
      </c>
      <c r="F42" s="179">
        <f t="shared" si="14"/>
        <v>2642.1629302680349</v>
      </c>
      <c r="G42" s="170"/>
      <c r="H42" s="189">
        <v>2400</v>
      </c>
      <c r="I42" s="177">
        <f t="shared" si="15"/>
        <v>1443.4889803022447</v>
      </c>
      <c r="J42" s="178">
        <f t="shared" si="15"/>
        <v>2566.3972768723165</v>
      </c>
      <c r="K42" s="179">
        <f t="shared" si="15"/>
        <v>3207.9965960903955</v>
      </c>
      <c r="L42" s="159"/>
      <c r="M42" s="105"/>
    </row>
    <row r="43" spans="3:13" ht="21" hidden="1" x14ac:dyDescent="0.35">
      <c r="C43" s="22">
        <v>2700</v>
      </c>
      <c r="D43" s="181">
        <f t="shared" si="14"/>
        <v>1425.5329583992132</v>
      </c>
      <c r="E43" s="182">
        <f t="shared" si="14"/>
        <v>2533.9888470961132</v>
      </c>
      <c r="F43" s="183">
        <f t="shared" si="14"/>
        <v>3167.7050347470076</v>
      </c>
      <c r="G43" s="170"/>
      <c r="H43" s="22">
        <v>2700</v>
      </c>
      <c r="I43" s="181">
        <f t="shared" si="15"/>
        <v>1730.7853307507498</v>
      </c>
      <c r="J43" s="182">
        <f t="shared" si="15"/>
        <v>3077.0490217243846</v>
      </c>
      <c r="K43" s="183">
        <f t="shared" si="15"/>
        <v>3846.0923012786147</v>
      </c>
      <c r="L43" s="159"/>
      <c r="M43" s="105"/>
    </row>
    <row r="44" spans="3:13" ht="21" hidden="1" x14ac:dyDescent="0.35">
      <c r="C44" s="159"/>
      <c r="D44" s="159"/>
      <c r="E44" s="105"/>
      <c r="F44" s="105"/>
    </row>
    <row r="45" spans="3:13" ht="21" hidden="1" x14ac:dyDescent="0.35">
      <c r="C45" s="159"/>
      <c r="D45" s="159"/>
      <c r="E45" s="105"/>
      <c r="F45" s="105"/>
    </row>
    <row r="46" spans="3:13" ht="18.75" hidden="1" x14ac:dyDescent="0.3">
      <c r="C46" s="76"/>
      <c r="D46" s="105"/>
      <c r="E46" s="105"/>
      <c r="F46" s="105"/>
      <c r="G46" s="105"/>
      <c r="H46" s="105"/>
      <c r="I46" s="8"/>
      <c r="J46" s="76"/>
      <c r="K46" s="105"/>
      <c r="L46" s="105"/>
      <c r="M46" s="105"/>
    </row>
    <row r="47" spans="3:13" ht="18.75" hidden="1" x14ac:dyDescent="0.3">
      <c r="C47" s="113" t="s">
        <v>81</v>
      </c>
      <c r="D47" s="105"/>
      <c r="E47" s="105"/>
      <c r="F47" s="105"/>
      <c r="G47" s="105"/>
      <c r="H47" s="105"/>
      <c r="I47" s="8"/>
      <c r="J47" s="76"/>
      <c r="K47" s="105"/>
      <c r="L47" s="105"/>
      <c r="M47" s="105"/>
    </row>
    <row r="48" spans="3:13" ht="21" hidden="1" x14ac:dyDescent="0.35">
      <c r="C48" s="8" t="s">
        <v>139</v>
      </c>
      <c r="D48" s="8"/>
      <c r="E48" s="6"/>
      <c r="F48" s="70"/>
      <c r="G48" s="8"/>
      <c r="H48" s="8" t="s">
        <v>140</v>
      </c>
      <c r="I48" s="159"/>
      <c r="J48" s="160"/>
      <c r="K48" s="161"/>
      <c r="L48" s="159"/>
      <c r="M48" s="105"/>
    </row>
    <row r="49" spans="3:13" ht="21" hidden="1" x14ac:dyDescent="0.35">
      <c r="C49" s="162" t="s">
        <v>58</v>
      </c>
      <c r="D49" s="163"/>
      <c r="E49" s="164" t="s">
        <v>85</v>
      </c>
      <c r="F49" s="164"/>
      <c r="G49" s="165"/>
      <c r="H49" s="162" t="s">
        <v>58</v>
      </c>
      <c r="I49" s="163"/>
      <c r="J49" s="164" t="s">
        <v>85</v>
      </c>
      <c r="K49" s="166"/>
      <c r="L49" s="159"/>
      <c r="M49" s="4"/>
    </row>
    <row r="50" spans="3:13" ht="21" hidden="1" x14ac:dyDescent="0.35">
      <c r="C50" s="167" t="s">
        <v>61</v>
      </c>
      <c r="D50" s="168">
        <v>1</v>
      </c>
      <c r="E50" s="169">
        <v>2</v>
      </c>
      <c r="F50" s="169">
        <v>3</v>
      </c>
      <c r="G50" s="170"/>
      <c r="H50" s="184" t="s">
        <v>61</v>
      </c>
      <c r="I50" s="168">
        <v>1</v>
      </c>
      <c r="J50" s="169">
        <v>2</v>
      </c>
      <c r="K50" s="172">
        <v>3</v>
      </c>
      <c r="L50" s="159"/>
      <c r="M50" s="4"/>
    </row>
    <row r="51" spans="3:13" ht="21" hidden="1" x14ac:dyDescent="0.35">
      <c r="C51" s="21">
        <v>850</v>
      </c>
      <c r="D51" s="173">
        <f>1000000*(D38/3*4/(3.142*(8.82/1000)^2*4186*(0.0038*70^2-0.0624*70+1000.7)*($G$4-$G$5))*(8.82/1000)/((-2.7093/1000000)*70^3+(579.84/1000000)*70^2-(45937/1000000)*70+1.7283))</f>
        <v>306.00596454883356</v>
      </c>
      <c r="E51" s="174">
        <f t="shared" ref="E51:F51" si="16">1000000*(E38/3*4/(3.142*(8.82/1000)^2*4186*(0.0038*70^2-0.0624*70+1000.7)*($G$4-$G$5))*(8.82/1000)/((-2.7093/1000000)*70^3+(579.84/1000000)*70^2-(45937/1000000)*70+1.7283))</f>
        <v>544.2701506860933</v>
      </c>
      <c r="F51" s="175">
        <f t="shared" si="16"/>
        <v>680.33768835761657</v>
      </c>
      <c r="G51" s="170"/>
      <c r="H51" s="21">
        <v>850</v>
      </c>
      <c r="I51" s="173">
        <f>1000000*(I38/3*4/(3.142*(8.82/1000)^2*4186*(0.0038*70^2-0.0624*70+1000.7)*($G$4-$G$5))*(8.82/1000)/((-2.7093/1000000)*70^3+(579.84/1000000)*70^2-(45937/1000000)*70+1.7283))</f>
        <v>371.99580041528054</v>
      </c>
      <c r="J51" s="174">
        <f t="shared" ref="J51:K51" si="17">1000000*(J38/3*4/(3.142*(8.82/1000)^2*4186*(0.0038*70^2-0.0624*70+1000.7)*($G$4-$G$5))*(8.82/1000)/((-2.7093/1000000)*70^3+(579.84/1000000)*70^2-(45937/1000000)*70+1.7283))</f>
        <v>661.06632036122051</v>
      </c>
      <c r="K51" s="175">
        <f t="shared" si="17"/>
        <v>826.3329004515258</v>
      </c>
      <c r="L51" s="159"/>
      <c r="M51" s="76"/>
    </row>
    <row r="52" spans="3:13" ht="21" hidden="1" x14ac:dyDescent="0.35">
      <c r="C52" s="189">
        <v>1200</v>
      </c>
      <c r="D52" s="177">
        <f t="shared" ref="D52:F52" si="18">1000000*(D39/3*4/(3.142*(8.82/1000)^2*4186*(0.0038*70^2-0.0624*70+1000.7)*($G$4-$G$5))*(8.82/1000)/((-2.7093/1000000)*70^3+(579.84/1000000)*70^2-(45937/1000000)*70+1.7283))</f>
        <v>612.59590994604275</v>
      </c>
      <c r="E52" s="178">
        <f t="shared" si="18"/>
        <v>1089.1242822205622</v>
      </c>
      <c r="F52" s="179">
        <f t="shared" si="18"/>
        <v>1361.2593575636088</v>
      </c>
      <c r="G52" s="170"/>
      <c r="H52" s="189">
        <v>1200</v>
      </c>
      <c r="I52" s="177">
        <f t="shared" ref="I52:K52" si="19">1000000*(I39/3*4/(3.142*(8.82/1000)^2*4186*(0.0038*70^2-0.0624*70+1000.7)*($G$4-$G$5))*(8.82/1000)/((-2.7093/1000000)*70^3+(579.84/1000000)*70^2-(45937/1000000)*70+1.7283))</f>
        <v>743.99160083056108</v>
      </c>
      <c r="J52" s="178">
        <f t="shared" si="19"/>
        <v>1322.132640722441</v>
      </c>
      <c r="K52" s="179">
        <f t="shared" si="19"/>
        <v>1652.6658009030516</v>
      </c>
      <c r="L52" s="159"/>
      <c r="M52" s="105"/>
    </row>
    <row r="53" spans="3:13" ht="21" hidden="1" x14ac:dyDescent="0.35">
      <c r="C53" s="22">
        <v>1600</v>
      </c>
      <c r="D53" s="181">
        <f t="shared" ref="D53:F53" si="20">1000000*(D40/3*4/(3.142*(8.82/1000)^2*4186*(0.0038*70^2-0.0624*70+1000.7)*($G$4-$G$5))*(8.82/1000)/((-2.7093/1000000)*70^3+(579.84/1000000)*70^2-(45937/1000000)*70+1.7283))</f>
        <v>909.84216176924167</v>
      </c>
      <c r="E53" s="182">
        <f t="shared" si="20"/>
        <v>1617.6269500005135</v>
      </c>
      <c r="F53" s="183">
        <f t="shared" si="20"/>
        <v>2021.7416970764534</v>
      </c>
      <c r="G53" s="170"/>
      <c r="H53" s="22">
        <v>1600</v>
      </c>
      <c r="I53" s="181">
        <f t="shared" ref="I53:K53" si="21">1000000*(I40/3*4/(3.142*(8.82/1000)^2*4186*(0.0038*70^2-0.0624*70+1000.7)*($G$4-$G$5))*(8.82/1000)/((-2.7093/1000000)*70^3+(579.84/1000000)*70^2-(45937/1000000)*70+1.7283))</f>
        <v>1104.8917651267043</v>
      </c>
      <c r="J53" s="182">
        <f t="shared" si="21"/>
        <v>1963.9275930872659</v>
      </c>
      <c r="K53" s="183">
        <f t="shared" si="21"/>
        <v>2455.0554865711761</v>
      </c>
      <c r="L53" s="159"/>
      <c r="M53" s="105"/>
    </row>
    <row r="54" spans="3:13" ht="21" hidden="1" x14ac:dyDescent="0.35">
      <c r="C54" s="21">
        <v>2100</v>
      </c>
      <c r="D54" s="173">
        <f t="shared" ref="D54:F54" si="22">1000000*(D41/3*4/(3.142*(8.82/1000)^2*4186*(0.0038*70^2-0.0624*70+1000.7)*($G$4-$G$5))*(8.82/1000)/((-2.7093/1000000)*70^3+(579.84/1000000)*70^2-(45937/1000000)*70+1.7283))</f>
        <v>1297.0214642422886</v>
      </c>
      <c r="E54" s="174">
        <f t="shared" si="22"/>
        <v>2306.1403702353891</v>
      </c>
      <c r="F54" s="175">
        <f t="shared" si="22"/>
        <v>2882.5294675821419</v>
      </c>
      <c r="G54" s="170"/>
      <c r="H54" s="21">
        <v>2100</v>
      </c>
      <c r="I54" s="173">
        <f t="shared" ref="I54:K54" si="23">1000000*(I41/3*4/(3.142*(8.82/1000)^2*4186*(0.0038*70^2-0.0624*70+1000.7)*($G$4-$G$5))*(8.82/1000)/((-2.7093/1000000)*70^3+(579.84/1000000)*70^2-(45937/1000000)*70+1.7283))</f>
        <v>1574.9963480690919</v>
      </c>
      <c r="J54" s="174">
        <f t="shared" si="23"/>
        <v>2800.1881679611765</v>
      </c>
      <c r="K54" s="175">
        <f t="shared" si="23"/>
        <v>3500.3812051635659</v>
      </c>
      <c r="L54" s="159"/>
      <c r="M54" s="105"/>
    </row>
    <row r="55" spans="3:13" ht="21" hidden="1" x14ac:dyDescent="0.35">
      <c r="C55" s="189">
        <v>2400</v>
      </c>
      <c r="D55" s="177">
        <f t="shared" ref="D55:F55" si="24">1000000*(D42/3*4/(3.142*(8.82/1000)^2*4186*(0.0038*70^2-0.0624*70+1000.7)*($G$4-$G$5))*(8.82/1000)/((-2.7093/1000000)*70^3+(579.84/1000000)*70^2-(45937/1000000)*70+1.7283))</f>
        <v>1585.5080033398533</v>
      </c>
      <c r="E55" s="178">
        <f t="shared" si="24"/>
        <v>2818.291574260822</v>
      </c>
      <c r="F55" s="179">
        <f t="shared" si="24"/>
        <v>3523.1564582502151</v>
      </c>
      <c r="G55" s="170"/>
      <c r="H55" s="189">
        <v>2400</v>
      </c>
      <c r="I55" s="177">
        <f t="shared" ref="I55:K55" si="25">1000000*(I42/3*4/(3.142*(8.82/1000)^2*4186*(0.0038*70^2-0.0624*70+1000.7)*($G$4-$G$5))*(8.82/1000)/((-2.7093/1000000)*70^3+(579.84/1000000)*70^2-(45937/1000000)*70+1.7283))</f>
        <v>1924.8008762460977</v>
      </c>
      <c r="J55" s="178">
        <f t="shared" si="25"/>
        <v>3422.12777148123</v>
      </c>
      <c r="K55" s="179">
        <f t="shared" si="25"/>
        <v>4277.6597143515373</v>
      </c>
      <c r="L55" s="159"/>
      <c r="M55" s="105"/>
    </row>
    <row r="56" spans="3:13" ht="21" hidden="1" x14ac:dyDescent="0.35">
      <c r="C56" s="22">
        <v>2700</v>
      </c>
      <c r="D56" s="181">
        <f t="shared" ref="D56:F56" si="26">1000000*(D43/3*4/(3.142*(8.82/1000)^2*4186*(0.0038*70^2-0.0624*70+1000.7)*($G$4-$G$5))*(8.82/1000)/((-2.7093/1000000)*70^3+(579.84/1000000)*70^2-(45937/1000000)*70+1.7283))</f>
        <v>1900.8576614626966</v>
      </c>
      <c r="E56" s="182">
        <f t="shared" si="26"/>
        <v>3378.9131887014332</v>
      </c>
      <c r="F56" s="183">
        <f t="shared" si="26"/>
        <v>4223.9334763009783</v>
      </c>
      <c r="G56" s="170"/>
      <c r="H56" s="22">
        <v>2700</v>
      </c>
      <c r="I56" s="181">
        <f t="shared" ref="I56:K56" si="27">1000000*(I43/3*4/(3.142*(8.82/1000)^2*4186*(0.0038*70^2-0.0624*70+1000.7)*($G$4-$G$5))*(8.82/1000)/((-2.7093/1000000)*70^3+(579.84/1000000)*70^2-(45937/1000000)*70+1.7283))</f>
        <v>2307.8923127805156</v>
      </c>
      <c r="J56" s="182">
        <f t="shared" si="27"/>
        <v>4103.0494406872231</v>
      </c>
      <c r="K56" s="183">
        <f t="shared" si="27"/>
        <v>5128.5198104348401</v>
      </c>
      <c r="L56" s="159"/>
      <c r="M56" s="105"/>
    </row>
    <row r="57" spans="3:13" ht="21" hidden="1" x14ac:dyDescent="0.35">
      <c r="C57" s="159"/>
      <c r="D57" s="159"/>
      <c r="E57" s="105"/>
      <c r="F57" s="105"/>
    </row>
    <row r="58" spans="3:13" ht="18.75" hidden="1" x14ac:dyDescent="0.3">
      <c r="C58" s="76"/>
      <c r="D58" s="105"/>
      <c r="E58" s="105"/>
      <c r="F58" s="105"/>
      <c r="G58" s="105"/>
      <c r="H58" s="105"/>
      <c r="I58" s="8"/>
      <c r="J58" s="76"/>
      <c r="K58" s="105"/>
      <c r="L58" s="105"/>
      <c r="M58" s="105"/>
    </row>
    <row r="59" spans="3:13" ht="18.75" hidden="1" x14ac:dyDescent="0.3">
      <c r="C59" s="112" t="s">
        <v>79</v>
      </c>
      <c r="J59" s="2"/>
    </row>
    <row r="60" spans="3:13" ht="21" hidden="1" x14ac:dyDescent="0.35">
      <c r="C60" s="8" t="s">
        <v>139</v>
      </c>
      <c r="D60" s="8"/>
      <c r="E60" s="6"/>
      <c r="F60" s="70"/>
      <c r="G60" s="8"/>
      <c r="H60" s="8" t="s">
        <v>140</v>
      </c>
      <c r="I60" s="159"/>
      <c r="J60" s="160"/>
      <c r="K60" s="161"/>
      <c r="L60" s="159"/>
    </row>
    <row r="61" spans="3:13" ht="21" hidden="1" x14ac:dyDescent="0.35">
      <c r="C61" s="162" t="s">
        <v>58</v>
      </c>
      <c r="D61" s="163"/>
      <c r="E61" s="164" t="s">
        <v>85</v>
      </c>
      <c r="F61" s="164"/>
      <c r="G61" s="165"/>
      <c r="H61" s="162" t="s">
        <v>58</v>
      </c>
      <c r="I61" s="163"/>
      <c r="J61" s="164" t="s">
        <v>85</v>
      </c>
      <c r="K61" s="166"/>
      <c r="L61" s="159"/>
      <c r="M61" s="4"/>
    </row>
    <row r="62" spans="3:13" ht="21" hidden="1" x14ac:dyDescent="0.35">
      <c r="C62" s="167" t="s">
        <v>61</v>
      </c>
      <c r="D62" s="168">
        <v>1</v>
      </c>
      <c r="E62" s="169">
        <v>2</v>
      </c>
      <c r="F62" s="169">
        <v>3</v>
      </c>
      <c r="G62" s="170"/>
      <c r="H62" s="184" t="s">
        <v>61</v>
      </c>
      <c r="I62" s="168">
        <v>1</v>
      </c>
      <c r="J62" s="169">
        <v>2</v>
      </c>
      <c r="K62" s="172">
        <v>3</v>
      </c>
      <c r="L62" s="159"/>
      <c r="M62" s="4"/>
    </row>
    <row r="63" spans="3:13" ht="21" hidden="1" x14ac:dyDescent="0.35">
      <c r="C63" s="21">
        <v>850</v>
      </c>
      <c r="D63" s="38">
        <f>1000000*(D38/3*4/(3.142*(8.82/1000)^2*4186*(0.0038*(($G$4+$G$5)/2)^2-0.0624*($G$4+$G$5)/2+1000.7)*($G$4-$G$5))*(8.82/1000)/((-2.7093/1000000)*(($G$4+$G$5)/2)^3+(579.84/1000000)*(($G$4+$G$5)/2)^2-(45937/1000000)*($G$4+$G$5)/2+1.7283))</f>
        <v>222.88496617708722</v>
      </c>
      <c r="E63" s="174">
        <f t="shared" ref="E63:F63" si="28">1000000*(E38/3*4/(3.142*(8.82/1000)^2*4186*(0.0038*(($G$4+$G$5)/2)^2-0.0624*($G$4+$G$5)/2+1000.7)*($G$4-$G$5))*(8.82/1000)/((-2.7093/1000000)*(($G$4+$G$5)/2)^3+(579.84/1000000)*(($G$4+$G$5)/2)^2-(45937/1000000)*($G$4+$G$5)/2+1.7283))</f>
        <v>396.42898564321621</v>
      </c>
      <c r="F63" s="175">
        <f t="shared" si="28"/>
        <v>495.53623205402016</v>
      </c>
      <c r="G63" s="170"/>
      <c r="H63" s="21">
        <v>850</v>
      </c>
      <c r="I63" s="173">
        <f>1000000*(I38/3*4/(3.142*(8.82/1000)^2*4186*(0.0038*(($G$4+$G$5)/2)^2-0.0624*($G$4+$G$5)/2+1000.7)*($G$4-$G$5))*(8.82/1000)/((-2.7093/1000000)*(($G$4+$G$5)/2)^3+(579.84/1000000)*(($G$4+$G$5)/2)^2-(45937/1000000)*($G$4+$G$5)/2+1.7283))</f>
        <v>270.94985392138273</v>
      </c>
      <c r="J63" s="174">
        <f t="shared" ref="J63:K63" si="29">1000000*(J38/3*4/(3.142*(8.82/1000)^2*4186*(0.0038*(($G$4+$G$5)/2)^2-0.0624*($G$4+$G$5)/2+1000.7)*($G$4-$G$5))*(8.82/1000)/((-2.7093/1000000)*(($G$4+$G$5)/2)^3+(579.84/1000000)*(($G$4+$G$5)/2)^2-(45937/1000000)*($G$4+$G$5)/2+1.7283))</f>
        <v>481.49958342073035</v>
      </c>
      <c r="K63" s="175">
        <f t="shared" si="29"/>
        <v>601.87447927591302</v>
      </c>
      <c r="L63" s="159"/>
      <c r="M63" s="76"/>
    </row>
    <row r="64" spans="3:13" ht="21" hidden="1" x14ac:dyDescent="0.35">
      <c r="C64" s="189">
        <v>1200</v>
      </c>
      <c r="D64" s="177">
        <f t="shared" ref="D64:F64" si="30">1000000*(D39/3*4/(3.142*(8.82/1000)^2*4186*(0.0038*(($G$4+$G$5)/2)^2-0.0624*($G$4+$G$5)/2+1000.7)*($G$4-$G$5))*(8.82/1000)/((-2.7093/1000000)*(($G$4+$G$5)/2)^3+(579.84/1000000)*(($G$4+$G$5)/2)^2-(45937/1000000)*($G$4+$G$5)/2+1.7283))</f>
        <v>446.19528534306198</v>
      </c>
      <c r="E64" s="178">
        <f t="shared" si="30"/>
        <v>793.28332427531996</v>
      </c>
      <c r="F64" s="179">
        <f t="shared" si="30"/>
        <v>991.49781709692809</v>
      </c>
      <c r="G64" s="170"/>
      <c r="H64" s="189">
        <v>1200</v>
      </c>
      <c r="I64" s="177">
        <f t="shared" ref="I64:K64" si="31">1000000*(I39/3*4/(3.142*(8.82/1000)^2*4186*(0.0038*(($G$4+$G$5)/2)^2-0.0624*($G$4+$G$5)/2+1000.7)*($G$4-$G$5))*(8.82/1000)/((-2.7093/1000000)*(($G$4+$G$5)/2)^3+(579.84/1000000)*(($G$4+$G$5)/2)^2-(45937/1000000)*($G$4+$G$5)/2+1.7283))</f>
        <v>541.89970784276545</v>
      </c>
      <c r="J64" s="178">
        <f t="shared" si="31"/>
        <v>962.99916684146069</v>
      </c>
      <c r="K64" s="179">
        <f t="shared" si="31"/>
        <v>1203.748958551826</v>
      </c>
      <c r="L64" s="159"/>
      <c r="M64" s="105"/>
    </row>
    <row r="65" spans="3:13" ht="21" hidden="1" x14ac:dyDescent="0.35">
      <c r="C65" s="22">
        <v>1600</v>
      </c>
      <c r="D65" s="181">
        <f t="shared" ref="D65:F65" si="32">1000000*(D40/3*4/(3.142*(8.82/1000)^2*4186*(0.0038*(($G$4+$G$5)/2)^2-0.0624*($G$4+$G$5)/2+1000.7)*($G$4-$G$5))*(8.82/1000)/((-2.7093/1000000)*(($G$4+$G$5)/2)^3+(579.84/1000000)*(($G$4+$G$5)/2)^2-(45937/1000000)*($G$4+$G$5)/2+1.7283))</f>
        <v>662.69995668683555</v>
      </c>
      <c r="E65" s="182">
        <f t="shared" si="32"/>
        <v>1178.2277792185716</v>
      </c>
      <c r="F65" s="183">
        <f t="shared" si="32"/>
        <v>1472.5720475287706</v>
      </c>
      <c r="G65" s="170"/>
      <c r="H65" s="22">
        <v>1600</v>
      </c>
      <c r="I65" s="181">
        <f t="shared" ref="I65:K65" si="33">1000000*(I40/3*4/(3.142*(8.82/1000)^2*4186*(0.0038*(($G$4+$G$5)/2)^2-0.0624*($G$4+$G$5)/2+1000.7)*($G$4-$G$5))*(8.82/1000)/((-2.7093/1000000)*(($G$4+$G$5)/2)^3+(579.84/1000000)*(($G$4+$G$5)/2)^2-(45937/1000000)*($G$4+$G$5)/2+1.7283))</f>
        <v>804.76785497528431</v>
      </c>
      <c r="J65" s="182">
        <f t="shared" si="33"/>
        <v>1430.4621016289011</v>
      </c>
      <c r="K65" s="183">
        <f t="shared" si="33"/>
        <v>1788.1839652833485</v>
      </c>
      <c r="L65" s="159"/>
      <c r="M65" s="105"/>
    </row>
    <row r="66" spans="3:13" ht="21" hidden="1" x14ac:dyDescent="0.35">
      <c r="C66" s="21">
        <v>2100</v>
      </c>
      <c r="D66" s="173">
        <f t="shared" ref="D66:F66" si="34">1000000*(D41/3*4/(3.142*(8.82/1000)^2*4186*(0.0038*(($G$4+$G$5)/2)^2-0.0624*($G$4+$G$5)/2+1000.7)*($G$4-$G$5))*(8.82/1000)/((-2.7093/1000000)*(($G$4+$G$5)/2)^3+(579.84/1000000)*(($G$4+$G$5)/2)^2-(45937/1000000)*($G$4+$G$5)/2+1.7283))</f>
        <v>944.70898831929503</v>
      </c>
      <c r="E66" s="174">
        <f t="shared" si="34"/>
        <v>1679.7189531170177</v>
      </c>
      <c r="F66" s="175">
        <f t="shared" si="34"/>
        <v>2099.5423531490505</v>
      </c>
      <c r="G66" s="170"/>
      <c r="H66" s="21">
        <v>2100</v>
      </c>
      <c r="I66" s="173">
        <f t="shared" ref="I66:K66" si="35">1000000*(I41/3*4/(3.142*(8.82/1000)^2*4186*(0.0038*(($G$4+$G$5)/2)^2-0.0624*($G$4+$G$5)/2+1000.7)*($G$4-$G$5))*(8.82/1000)/((-2.7093/1000000)*(($G$4+$G$5)/2)^3+(579.84/1000000)*(($G$4+$G$5)/2)^2-(45937/1000000)*($G$4+$G$5)/2+1.7283))</f>
        <v>1147.1770110297791</v>
      </c>
      <c r="J66" s="174">
        <f t="shared" si="35"/>
        <v>2039.5675817159029</v>
      </c>
      <c r="K66" s="175">
        <f t="shared" si="35"/>
        <v>2549.5658153921008</v>
      </c>
      <c r="L66" s="159"/>
      <c r="M66" s="105"/>
    </row>
    <row r="67" spans="3:13" ht="21" hidden="1" x14ac:dyDescent="0.35">
      <c r="C67" s="189">
        <v>2400</v>
      </c>
      <c r="D67" s="177">
        <f t="shared" ref="D67:F67" si="36">1000000*(D42/3*4/(3.142*(8.82/1000)^2*4186*(0.0038*(($G$4+$G$5)/2)^2-0.0624*($G$4+$G$5)/2+1000.7)*($G$4-$G$5))*(8.82/1000)/((-2.7093/1000000)*(($G$4+$G$5)/2)^3+(579.84/1000000)*(($G$4+$G$5)/2)^2-(45937/1000000)*($G$4+$G$5)/2+1.7283))</f>
        <v>1154.8333648297555</v>
      </c>
      <c r="E67" s="178">
        <f t="shared" si="36"/>
        <v>2052.7535243714178</v>
      </c>
      <c r="F67" s="179">
        <f t="shared" si="36"/>
        <v>2566.1545819587159</v>
      </c>
      <c r="G67" s="170"/>
      <c r="H67" s="189">
        <v>2400</v>
      </c>
      <c r="I67" s="177">
        <f t="shared" ref="I67:K67" si="37">1000000*(I42/3*4/(3.142*(8.82/1000)^2*4186*(0.0038*(($G$4+$G$5)/2)^2-0.0624*($G$4+$G$5)/2+1000.7)*($G$4-$G$5))*(8.82/1000)/((-2.7093/1000000)*(($G$4+$G$5)/2)^3+(579.84/1000000)*(($G$4+$G$5)/2)^2-(45937/1000000)*($G$4+$G$5)/2+1.7283))</f>
        <v>1401.9634513734336</v>
      </c>
      <c r="J67" s="178">
        <f t="shared" si="37"/>
        <v>2492.5685148811663</v>
      </c>
      <c r="K67" s="179">
        <f t="shared" si="37"/>
        <v>3115.7106436014574</v>
      </c>
      <c r="L67" s="159"/>
      <c r="M67" s="105"/>
    </row>
    <row r="68" spans="3:13" ht="21" hidden="1" x14ac:dyDescent="0.35">
      <c r="C68" s="22">
        <v>2700</v>
      </c>
      <c r="D68" s="181">
        <f t="shared" ref="D68:F68" si="38">1000000*(D43/3*4/(3.142*(8.82/1000)^2*4186*(0.0038*(($G$4+$G$5)/2)^2-0.0624*($G$4+$G$5)/2+1000.7)*($G$4-$G$5))*(8.82/1000)/((-2.7093/1000000)*(($G$4+$G$5)/2)^3+(579.84/1000000)*(($G$4+$G$5)/2)^2-(45937/1000000)*($G$4+$G$5)/2+1.7283))</f>
        <v>1384.5239788290432</v>
      </c>
      <c r="E68" s="182">
        <f t="shared" si="38"/>
        <v>2461.0923937034859</v>
      </c>
      <c r="F68" s="183">
        <f t="shared" si="38"/>
        <v>3076.5781686238006</v>
      </c>
      <c r="G68" s="170"/>
      <c r="H68" s="22">
        <v>2700</v>
      </c>
      <c r="I68" s="181">
        <f t="shared" ref="I68:K68" si="39">1000000*(I43/3*4/(3.142*(8.82/1000)^2*4186*(0.0038*(($G$4+$G$5)/2)^2-0.0624*($G$4+$G$5)/2+1000.7)*($G$4-$G$5))*(8.82/1000)/((-2.7093/1000000)*(($G$4+$G$5)/2)^3+(579.84/1000000)*(($G$4+$G$5)/2)^2-(45937/1000000)*($G$4+$G$5)/2+1.7283))</f>
        <v>1680.9950120836806</v>
      </c>
      <c r="J68" s="182">
        <f t="shared" si="39"/>
        <v>2988.530099924074</v>
      </c>
      <c r="K68" s="183">
        <f t="shared" si="39"/>
        <v>3735.4499484106486</v>
      </c>
      <c r="L68" s="159"/>
      <c r="M68" s="105"/>
    </row>
    <row r="69" spans="3:13" ht="21" hidden="1" x14ac:dyDescent="0.35">
      <c r="C69" s="159"/>
      <c r="D69" s="159"/>
      <c r="E69" s="105"/>
      <c r="F69" s="105"/>
    </row>
    <row r="70" spans="3:13" ht="18.75" hidden="1" x14ac:dyDescent="0.3">
      <c r="C70" s="76"/>
      <c r="D70" s="105"/>
      <c r="E70" s="105"/>
      <c r="F70" s="105"/>
      <c r="G70" s="105"/>
      <c r="H70" s="105"/>
      <c r="I70" s="8"/>
      <c r="J70" s="76"/>
      <c r="K70" s="105"/>
      <c r="L70" s="105"/>
      <c r="M70" s="105"/>
    </row>
    <row r="71" spans="3:13" ht="18.75" hidden="1" x14ac:dyDescent="0.3">
      <c r="C71" s="42" t="s">
        <v>83</v>
      </c>
      <c r="D71" s="62"/>
      <c r="E71" s="62"/>
      <c r="F71" s="62"/>
      <c r="G71" s="62"/>
      <c r="H71" s="62"/>
      <c r="I71" s="10"/>
      <c r="J71" s="10"/>
      <c r="K71" s="62"/>
      <c r="L71" s="62"/>
      <c r="M71" s="105"/>
    </row>
    <row r="72" spans="3:13" ht="21" hidden="1" x14ac:dyDescent="0.35">
      <c r="C72" s="8" t="s">
        <v>139</v>
      </c>
      <c r="D72" s="8"/>
      <c r="E72" s="6"/>
      <c r="F72" s="70"/>
      <c r="G72" s="8"/>
      <c r="H72" s="8" t="s">
        <v>140</v>
      </c>
      <c r="I72" s="159"/>
      <c r="J72" s="160"/>
      <c r="K72" s="161"/>
      <c r="L72" s="159"/>
    </row>
    <row r="73" spans="3:13" ht="21" hidden="1" x14ac:dyDescent="0.35">
      <c r="C73" s="162" t="s">
        <v>58</v>
      </c>
      <c r="D73" s="163"/>
      <c r="E73" s="164" t="s">
        <v>85</v>
      </c>
      <c r="F73" s="164"/>
      <c r="G73" s="165"/>
      <c r="H73" s="162" t="s">
        <v>58</v>
      </c>
      <c r="I73" s="163"/>
      <c r="J73" s="164" t="s">
        <v>85</v>
      </c>
      <c r="K73" s="166"/>
      <c r="L73" s="159"/>
      <c r="M73" s="4"/>
    </row>
    <row r="74" spans="3:13" ht="21" hidden="1" x14ac:dyDescent="0.35">
      <c r="C74" s="167" t="s">
        <v>61</v>
      </c>
      <c r="D74" s="168">
        <v>1</v>
      </c>
      <c r="E74" s="169">
        <v>2</v>
      </c>
      <c r="F74" s="169">
        <v>3</v>
      </c>
      <c r="G74" s="170"/>
      <c r="H74" s="184" t="s">
        <v>61</v>
      </c>
      <c r="I74" s="168">
        <v>1</v>
      </c>
      <c r="J74" s="169">
        <v>2</v>
      </c>
      <c r="K74" s="172">
        <v>3</v>
      </c>
      <c r="L74" s="159"/>
      <c r="M74" s="178"/>
    </row>
    <row r="75" spans="3:13" ht="21" hidden="1" x14ac:dyDescent="0.35">
      <c r="C75" s="21">
        <v>850</v>
      </c>
      <c r="D75" s="34">
        <f t="shared" ref="D75:F80" si="40">(0.118*LN(D63)+0.0017)/(0.118*LN(D26)+0.0017)*D38</f>
        <v>171.4338264613892</v>
      </c>
      <c r="E75" s="174">
        <f t="shared" si="40"/>
        <v>312.50771729627024</v>
      </c>
      <c r="F75" s="175">
        <f t="shared" si="40"/>
        <v>393.94696188647697</v>
      </c>
      <c r="G75" s="170"/>
      <c r="H75" s="21">
        <v>850</v>
      </c>
      <c r="I75" s="173">
        <f t="shared" ref="I75:K80" si="41">(0.118*LN(I63)+0.0017)/(0.118*LN(I26)+0.0017)*I38</f>
        <v>210.25263572220817</v>
      </c>
      <c r="J75" s="174">
        <f t="shared" si="41"/>
        <v>382.38352893882046</v>
      </c>
      <c r="K75" s="175">
        <f t="shared" si="41"/>
        <v>481.81258233822791</v>
      </c>
      <c r="L75" s="159"/>
      <c r="M75" s="76"/>
    </row>
    <row r="76" spans="3:13" ht="21" hidden="1" x14ac:dyDescent="0.35">
      <c r="C76" s="189">
        <v>1200</v>
      </c>
      <c r="D76" s="177">
        <f t="shared" si="40"/>
        <v>353.3403310284354</v>
      </c>
      <c r="E76" s="178">
        <f t="shared" si="40"/>
        <v>640.9250101584978</v>
      </c>
      <c r="F76" s="179">
        <f t="shared" si="40"/>
        <v>806.67330319727773</v>
      </c>
      <c r="G76" s="170"/>
      <c r="H76" s="189">
        <v>1200</v>
      </c>
      <c r="I76" s="177">
        <f t="shared" si="41"/>
        <v>432.20166229991457</v>
      </c>
      <c r="J76" s="178">
        <f t="shared" si="41"/>
        <v>782.79130614856842</v>
      </c>
      <c r="K76" s="179">
        <f t="shared" si="41"/>
        <v>984.99915189603894</v>
      </c>
      <c r="L76" s="159"/>
      <c r="M76" s="105"/>
    </row>
    <row r="77" spans="3:13" ht="21" hidden="1" x14ac:dyDescent="0.35">
      <c r="C77" s="22">
        <v>1600</v>
      </c>
      <c r="D77" s="181">
        <f t="shared" si="40"/>
        <v>532.25583152137972</v>
      </c>
      <c r="E77" s="182">
        <f t="shared" si="40"/>
        <v>963.51768356408252</v>
      </c>
      <c r="F77" s="183">
        <f t="shared" si="40"/>
        <v>1211.8304830145757</v>
      </c>
      <c r="G77" s="170"/>
      <c r="H77" s="22">
        <v>1600</v>
      </c>
      <c r="I77" s="181">
        <f t="shared" si="41"/>
        <v>650.50405375447804</v>
      </c>
      <c r="J77" s="182">
        <f t="shared" si="41"/>
        <v>1176.2357756545252</v>
      </c>
      <c r="K77" s="183">
        <f t="shared" si="41"/>
        <v>1479.2434274514724</v>
      </c>
      <c r="L77" s="159"/>
      <c r="M77" s="105"/>
    </row>
    <row r="78" spans="3:13" ht="21" hidden="1" x14ac:dyDescent="0.35">
      <c r="C78" s="21">
        <v>2100</v>
      </c>
      <c r="D78" s="173">
        <f t="shared" si="40"/>
        <v>767.47253090419781</v>
      </c>
      <c r="E78" s="174">
        <f t="shared" si="40"/>
        <v>1387.2245422786891</v>
      </c>
      <c r="F78" s="175">
        <f t="shared" si="40"/>
        <v>1743.9891747006909</v>
      </c>
      <c r="G78" s="170"/>
      <c r="H78" s="21">
        <v>2100</v>
      </c>
      <c r="I78" s="173">
        <f t="shared" si="41"/>
        <v>937.39565715263348</v>
      </c>
      <c r="J78" s="174">
        <f t="shared" si="41"/>
        <v>1692.9291754913818</v>
      </c>
      <c r="K78" s="175">
        <f t="shared" si="41"/>
        <v>2127.9648225996148</v>
      </c>
      <c r="L78" s="159"/>
      <c r="M78" s="105"/>
    </row>
    <row r="79" spans="3:13" ht="21" hidden="1" x14ac:dyDescent="0.35">
      <c r="C79" s="189">
        <v>2400</v>
      </c>
      <c r="D79" s="177">
        <f t="shared" si="40"/>
        <v>943.83527826941133</v>
      </c>
      <c r="E79" s="178">
        <f t="shared" si="40"/>
        <v>1704.1526535757678</v>
      </c>
      <c r="F79" s="179">
        <f t="shared" si="40"/>
        <v>2142.144964986654</v>
      </c>
      <c r="G79" s="170"/>
      <c r="H79" s="189">
        <v>2400</v>
      </c>
      <c r="I79" s="177">
        <f t="shared" si="41"/>
        <v>1152.158871057537</v>
      </c>
      <c r="J79" s="178">
        <f t="shared" si="41"/>
        <v>2079.2565217232204</v>
      </c>
      <c r="K79" s="179">
        <f t="shared" si="41"/>
        <v>2612.8035133489866</v>
      </c>
      <c r="L79" s="159"/>
      <c r="M79" s="105"/>
    </row>
    <row r="80" spans="3:13" ht="21" hidden="1" x14ac:dyDescent="0.35">
      <c r="C80" s="22">
        <v>2700</v>
      </c>
      <c r="D80" s="181">
        <f t="shared" si="40"/>
        <v>1137.4303195395651</v>
      </c>
      <c r="E80" s="182">
        <f t="shared" si="40"/>
        <v>2052.3668266904133</v>
      </c>
      <c r="F80" s="183">
        <f t="shared" si="40"/>
        <v>2579.2356914313264</v>
      </c>
      <c r="G80" s="170"/>
      <c r="H80" s="22">
        <v>2700</v>
      </c>
      <c r="I80" s="181">
        <f t="shared" si="41"/>
        <v>1388.3064334259532</v>
      </c>
      <c r="J80" s="182">
        <f t="shared" si="41"/>
        <v>2503.736367751404</v>
      </c>
      <c r="K80" s="183">
        <f t="shared" si="41"/>
        <v>3145.3584481976277</v>
      </c>
      <c r="L80" s="159"/>
      <c r="M80" s="105"/>
    </row>
    <row r="81" spans="3:19" ht="21" hidden="1" x14ac:dyDescent="0.35">
      <c r="C81" s="159"/>
      <c r="D81" s="159"/>
      <c r="E81" s="105"/>
      <c r="F81" s="105"/>
    </row>
    <row r="82" spans="3:19" ht="21" hidden="1" x14ac:dyDescent="0.35">
      <c r="C82" s="76"/>
      <c r="D82" s="105"/>
      <c r="E82" s="105"/>
      <c r="F82" s="105"/>
      <c r="G82" s="105"/>
      <c r="H82" s="105"/>
      <c r="I82" s="71"/>
      <c r="J82" s="76"/>
      <c r="K82" s="105"/>
      <c r="L82" s="105"/>
      <c r="M82" s="178"/>
      <c r="N82" s="4"/>
    </row>
    <row r="83" spans="3:19" ht="18.75" hidden="1" x14ac:dyDescent="0.3">
      <c r="C83" s="23" t="s">
        <v>82</v>
      </c>
      <c r="J83" s="25"/>
      <c r="M83" s="105"/>
    </row>
    <row r="84" spans="3:19" ht="21" hidden="1" x14ac:dyDescent="0.35">
      <c r="C84" s="8" t="s">
        <v>139</v>
      </c>
      <c r="D84" s="8"/>
      <c r="E84" s="6"/>
      <c r="F84" s="70"/>
      <c r="G84" s="8"/>
      <c r="H84" s="8" t="s">
        <v>140</v>
      </c>
      <c r="I84" s="159"/>
      <c r="J84" s="160"/>
      <c r="K84" s="161"/>
      <c r="L84" s="159"/>
    </row>
    <row r="85" spans="3:19" ht="21" hidden="1" x14ac:dyDescent="0.35">
      <c r="C85" s="162" t="s">
        <v>58</v>
      </c>
      <c r="D85" s="163"/>
      <c r="E85" s="164" t="s">
        <v>85</v>
      </c>
      <c r="F85" s="164"/>
      <c r="G85" s="165"/>
      <c r="H85" s="162" t="s">
        <v>58</v>
      </c>
      <c r="I85" s="163"/>
      <c r="J85" s="164" t="s">
        <v>85</v>
      </c>
      <c r="K85" s="166"/>
      <c r="L85" s="159"/>
    </row>
    <row r="86" spans="3:19" ht="21" hidden="1" x14ac:dyDescent="0.35">
      <c r="C86" s="167" t="s">
        <v>61</v>
      </c>
      <c r="D86" s="168">
        <v>1</v>
      </c>
      <c r="E86" s="169">
        <v>2</v>
      </c>
      <c r="F86" s="169">
        <v>3</v>
      </c>
      <c r="G86" s="170"/>
      <c r="H86" s="184" t="s">
        <v>61</v>
      </c>
      <c r="I86" s="168">
        <v>1</v>
      </c>
      <c r="J86" s="169">
        <v>2</v>
      </c>
      <c r="K86" s="172">
        <v>3</v>
      </c>
      <c r="L86" s="159"/>
      <c r="M86" s="4"/>
    </row>
    <row r="87" spans="3:19" ht="18.75" hidden="1" x14ac:dyDescent="0.3">
      <c r="C87" s="21">
        <v>850</v>
      </c>
      <c r="D87" s="153">
        <f>(IF(D63&lt;2300,64/D63,IF(D63&gt;3000,(-1.8*LOG((0.002/8.82/3.7)^1.11+6.9/D63))^-2,23.857*10^-6*D63-0.0271)))/(IF(D51&lt;2300,64/D51,IF(D51&gt;3000,(-1.8*LOG((0.002/8.82/3.7)^1.11+6.9/D51))^-2,23.857*10^-6*D51-0.0271)))*(-0.2677*($C87/1000)^2+1.9865*$C87/1000-1.1751)*D125^(0.0931*($C87/1000)^2-0.3632*$C87/1000+2.0692)</f>
        <v>17.212507946821809</v>
      </c>
      <c r="E87" s="187">
        <f t="shared" ref="E87:F87" si="42">(IF(E63&lt;2300,64/E63,IF(E63&gt;3000,(-1.8*LOG((0.002/8.82/3.7)^1.11+6.9/E63))^-2,23.857*10^-6*E63-0.0271)))/(IF(E51&lt;2300,64/E51,IF(E51&gt;3000,(-1.8*LOG((0.002/8.82/3.7)^1.11+6.9/E51))^-2,23.857*10^-6*E51-0.0271)))*(-0.2677*($C87/1000)^2+1.9865*$C87/1000-1.1751)*E125^(0.0931*($C87/1000)^2-0.3632*$C87/1000+2.0692)</f>
        <v>51.576824762147005</v>
      </c>
      <c r="F87" s="188">
        <f t="shared" si="42"/>
        <v>78.756009397091731</v>
      </c>
      <c r="G87" s="20"/>
      <c r="H87" s="21">
        <v>850</v>
      </c>
      <c r="I87" s="186">
        <f t="shared" ref="I87:K87" si="43">(IF(I63&lt;2300,64/I63,IF(I63&gt;3000,(-1.8*LOG((0.002/8.82/3.7)^1.11+6.9/I63))^-2,23.857*10^-6*I63-0.0271)))/(IF(I51&lt;2300,64/I51,IF(I51&gt;3000,(-1.8*LOG((0.002/8.82/3.7)^1.11+6.9/I51))^-2,23.857*10^-6*I51-0.0271)))*(-0.2677*($C87/1000)^2+1.9865*$C87/1000-1.1751)*I125^(0.0931*($C87/1000)^2-0.3632*$C87/1000+2.0692)</f>
        <v>24.995651396774782</v>
      </c>
      <c r="J87" s="187">
        <f t="shared" si="43"/>
        <v>74.582215975352412</v>
      </c>
      <c r="K87" s="188">
        <f t="shared" si="43"/>
        <v>113.78955543374896</v>
      </c>
      <c r="L87" s="8"/>
      <c r="M87" s="76" t="str">
        <f>IF(D87&lt;50,"&lt; 50",D87)</f>
        <v>&lt; 50</v>
      </c>
      <c r="N87">
        <f t="shared" ref="N87:O89" si="44">IF(E87&lt;50,"&lt; 50",E87)</f>
        <v>51.576824762147005</v>
      </c>
      <c r="O87">
        <f t="shared" si="44"/>
        <v>78.756009397091731</v>
      </c>
      <c r="Q87" t="str">
        <f>IF(I87&lt;50,"&lt; 50",I87)</f>
        <v>&lt; 50</v>
      </c>
      <c r="R87">
        <f t="shared" ref="R87:R89" si="45">IF(J87&lt;50,"&lt; 50",J87)</f>
        <v>74.582215975352412</v>
      </c>
      <c r="S87">
        <f t="shared" ref="S87:S89" si="46">IF(K87&lt;50,"&lt; 50",K87)</f>
        <v>113.78955543374896</v>
      </c>
    </row>
    <row r="88" spans="3:19" ht="18.75" hidden="1" x14ac:dyDescent="0.3">
      <c r="C88" s="189">
        <v>1200</v>
      </c>
      <c r="D88" s="150">
        <f t="shared" ref="D88:F88" si="47">(IF(D64&lt;2300,64/D64,IF(D64&gt;3000,(-1.8*LOG((0.002/8.82/3.7)^1.11+6.9/D64))^-2,23.857*10^-6*D64-0.0271)))/(IF(D52&lt;2300,64/D52,IF(D52&gt;3000,(-1.8*LOG((0.002/8.82/3.7)^1.11+6.9/D52))^-2,23.857*10^-6*D52-0.0271)))*(-0.2677*($C88/1000)^2+1.9865*$C88/1000-1.1751)*D126^(0.0931*($C88/1000)^2-0.3632*$C88/1000+2.0692)</f>
        <v>140.85020549044796</v>
      </c>
      <c r="E88" s="151">
        <f t="shared" si="47"/>
        <v>403.49493575681322</v>
      </c>
      <c r="F88" s="152">
        <f t="shared" si="47"/>
        <v>605.88038681213334</v>
      </c>
      <c r="G88" s="20"/>
      <c r="H88" s="189">
        <v>1200</v>
      </c>
      <c r="I88" s="150">
        <f t="shared" ref="I88:K88" si="48">(IF(I64&lt;2300,64/I64,IF(I64&gt;3000,(-1.8*LOG((0.002/8.82/3.7)^1.11+6.9/I64))^-2,23.857*10^-6*I64-0.0271)))/(IF(I52&lt;2300,64/I52,IF(I52&gt;3000,(-1.8*LOG((0.002/8.82/3.7)^1.11+6.9/I52))^-2,23.857*10^-6*I52-0.0271)))*(-0.2677*($C88/1000)^2+1.9865*$C88/1000-1.1751)*I126^(0.0931*($C88/1000)^2-0.3632*$C88/1000+2.0692)</f>
        <v>201.09214383563315</v>
      </c>
      <c r="J88" s="151">
        <f t="shared" si="48"/>
        <v>574.53835000385573</v>
      </c>
      <c r="K88" s="152">
        <f t="shared" si="48"/>
        <v>862.36281498064977</v>
      </c>
      <c r="L88" s="8"/>
      <c r="M88" s="116">
        <f>IF(D88&lt;50,"&lt; 50",D88)</f>
        <v>140.85020549044796</v>
      </c>
      <c r="N88">
        <f t="shared" si="44"/>
        <v>403.49493575681322</v>
      </c>
      <c r="O88">
        <f t="shared" si="44"/>
        <v>605.88038681213334</v>
      </c>
      <c r="Q88">
        <f t="shared" ref="Q88:Q89" si="49">IF(I88&lt;50,"&lt; 50",I88)</f>
        <v>201.09214383563315</v>
      </c>
      <c r="R88">
        <f t="shared" si="45"/>
        <v>574.53835000385573</v>
      </c>
      <c r="S88">
        <f t="shared" si="46"/>
        <v>862.36281498064977</v>
      </c>
    </row>
    <row r="89" spans="3:19" ht="18.75" hidden="1" x14ac:dyDescent="0.3">
      <c r="C89" s="22">
        <v>1600</v>
      </c>
      <c r="D89" s="153">
        <f t="shared" ref="D89:F89" si="50">(IF(D65&lt;2300,64/D65,IF(D65&gt;3000,(-1.8*LOG((0.002/8.82/3.7)^1.11+6.9/D65))^-2,23.857*10^-6*D65-0.0271)))/(IF(D53&lt;2300,64/D53,IF(D53&gt;3000,(-1.8*LOG((0.002/8.82/3.7)^1.11+6.9/D53))^-2,23.857*10^-6*D53-0.0271)))*(-0.2677*($C89/1000)^2+1.9865*$C89/1000-1.1751)*D127^(0.0931*($C89/1000)^2-0.3632*$C89/1000+2.0692)</f>
        <v>408.98872692008757</v>
      </c>
      <c r="E89" s="154">
        <f t="shared" si="50"/>
        <v>1139.4008056887524</v>
      </c>
      <c r="F89" s="155">
        <f t="shared" si="50"/>
        <v>1692.7654890019598</v>
      </c>
      <c r="G89" s="20"/>
      <c r="H89" s="22">
        <v>1600</v>
      </c>
      <c r="I89" s="153">
        <f t="shared" ref="I89:K89" si="51">(IF(I65&lt;2300,64/I65,IF(I65&gt;3000,(-1.8*LOG((0.002/8.82/3.7)^1.11+6.9/I65))^-2,23.857*10^-6*I65-0.0271)))/(IF(I53&lt;2300,64/I53,IF(I53&gt;3000,(-1.8*LOG((0.002/8.82/3.7)^1.11+6.9/I53))^-2,23.857*10^-6*I53-0.0271)))*(-0.2677*($C89/1000)^2+1.9865*$C89/1000-1.1751)*I127^(0.0931*($C89/1000)^2-0.3632*$C89/1000+2.0692)</f>
        <v>578.27342806633897</v>
      </c>
      <c r="J89" s="154">
        <f t="shared" si="51"/>
        <v>1607.844503876323</v>
      </c>
      <c r="K89" s="155">
        <f t="shared" si="51"/>
        <v>1978.4219871783941</v>
      </c>
      <c r="L89" s="8"/>
      <c r="M89" s="116">
        <f>IF(D89&lt;50,"&lt; 50",D89)</f>
        <v>408.98872692008757</v>
      </c>
      <c r="N89">
        <f t="shared" si="44"/>
        <v>1139.4008056887524</v>
      </c>
      <c r="O89">
        <f t="shared" si="44"/>
        <v>1692.7654890019598</v>
      </c>
      <c r="Q89">
        <f t="shared" si="49"/>
        <v>578.27342806633897</v>
      </c>
      <c r="R89">
        <f t="shared" si="45"/>
        <v>1607.844503876323</v>
      </c>
      <c r="S89">
        <f t="shared" si="46"/>
        <v>1978.4219871783941</v>
      </c>
    </row>
    <row r="90" spans="3:19" ht="18.75" hidden="1" x14ac:dyDescent="0.3">
      <c r="C90" s="21">
        <v>2100</v>
      </c>
      <c r="D90" s="186">
        <f t="shared" ref="D90:F90" si="52">(IF(D66&lt;2300,64/D66,IF(D66&gt;3000,(-1.8*LOG((0.002/8.82/3.7)^1.11+6.9/D66))^-2,23.857*10^-6*D66-0.0271)))/(IF(D54&lt;2300,64/D54,IF(D54&gt;3000,(-1.8*LOG((0.002/8.82/3.7)^1.11+6.9/D54))^-2,23.857*10^-6*D54-0.0271)))*(-0.2677*($C90/1000)^2+1.9865*$C90/1000-1.1751)*D128^(0.0931*($C90/1000)^2-0.3632*$C90/1000+2.0692)</f>
        <v>1025.7844499596199</v>
      </c>
      <c r="E90" s="187">
        <f t="shared" si="52"/>
        <v>2817.7250750732651</v>
      </c>
      <c r="F90" s="188">
        <f t="shared" si="52"/>
        <v>2237.4346916171135</v>
      </c>
      <c r="G90" s="20"/>
      <c r="H90" s="21">
        <v>2100</v>
      </c>
      <c r="I90" s="186">
        <f t="shared" ref="I90:K90" si="53">(IF(I66&lt;2300,64/I66,IF(I66&gt;3000,(-1.8*LOG((0.002/8.82/3.7)^1.11+6.9/I66))^-2,23.857*10^-6*I66-0.0271)))/(IF(I54&lt;2300,64/I54,IF(I54&gt;3000,(-1.8*LOG((0.002/8.82/3.7)^1.11+6.9/I54))^-2,23.857*10^-6*I54-0.0271)))*(-0.2677*($C90/1000)^2+1.9865*$C90/1000-1.1751)*I128^(0.0931*($C90/1000)^2-0.3632*$C90/1000+2.0692)</f>
        <v>1446.1033339266367</v>
      </c>
      <c r="J90" s="187">
        <f t="shared" si="53"/>
        <v>2296.9474489009076</v>
      </c>
      <c r="K90" s="188">
        <f t="shared" si="53"/>
        <v>3430.2334478599792</v>
      </c>
      <c r="L90" s="8"/>
      <c r="M90" s="116"/>
    </row>
    <row r="91" spans="3:19" ht="18.75" hidden="1" x14ac:dyDescent="0.3">
      <c r="C91" s="189">
        <v>2400</v>
      </c>
      <c r="D91" s="150">
        <f t="shared" ref="D91:F91" si="54">(IF(D67&lt;2300,64/D67,IF(D67&gt;3000,(-1.8*LOG((0.002/8.82/3.7)^1.11+6.9/D67))^-2,23.857*10^-6*D67-0.0271)))/(IF(D55&lt;2300,64/D55,IF(D55&gt;3000,(-1.8*LOG((0.002/8.82/3.7)^1.11+6.9/D55))^-2,23.857*10^-6*D55-0.0271)))*(-0.2677*($C91/1000)^2+1.9865*$C91/1000-1.1751)*D129^(0.0931*($C91/1000)^2-0.3632*$C91/1000+2.0692)</f>
        <v>1758.0346579991271</v>
      </c>
      <c r="E91" s="151">
        <f t="shared" si="54"/>
        <v>2770.7402775340529</v>
      </c>
      <c r="F91" s="152">
        <f t="shared" si="54"/>
        <v>4284.6468751008006</v>
      </c>
      <c r="G91" s="20"/>
      <c r="H91" s="189">
        <v>2400</v>
      </c>
      <c r="I91" s="150">
        <f t="shared" ref="I91:K91" si="55">(IF(I67&lt;2300,64/I67,IF(I67&gt;3000,(-1.8*LOG((0.002/8.82/3.7)^1.11+6.9/I67))^-2,23.857*10^-6*I67-0.0271)))/(IF(I55&lt;2300,64/I55,IF(I55&gt;3000,(-1.8*LOG((0.002/8.82/3.7)^1.11+6.9/I55))^-2,23.857*10^-6*I55-0.0271)))*(-0.2677*($C91/1000)^2+1.9865*$C91/1000-1.1751)*I129^(0.0931*($C91/1000)^2-0.3632*$C91/1000+2.0692)</f>
        <v>2484.2794973225068</v>
      </c>
      <c r="J91" s="151">
        <f t="shared" si="55"/>
        <v>3823.9481929851945</v>
      </c>
      <c r="K91" s="152">
        <f t="shared" si="55"/>
        <v>8271.2679387725821</v>
      </c>
      <c r="L91" s="8"/>
      <c r="M91" s="116"/>
    </row>
    <row r="92" spans="3:19" ht="18.75" hidden="1" x14ac:dyDescent="0.3">
      <c r="C92" s="22">
        <v>2700</v>
      </c>
      <c r="D92" s="153">
        <f t="shared" ref="D92:F92" si="56">(IF(D68&lt;2300,64/D68,IF(D68&gt;3000,(-1.8*LOG((0.002/8.82/3.7)^1.11+6.9/D68))^-2,23.857*10^-6*D68-0.0271)))/(IF(D56&lt;2300,64/D56,IF(D56&gt;3000,(-1.8*LOG((0.002/8.82/3.7)^1.11+6.9/D56))^-2,23.857*10^-6*D56-0.0271)))*(-0.2677*($C92/1000)^2+1.9865*$C92/1000-1.1751)*D130^(0.0931*($C92/1000)^2-0.3632*$C92/1000+2.0692)</f>
        <v>3019.9047552292068</v>
      </c>
      <c r="E92" s="154">
        <f t="shared" si="56"/>
        <v>4611.1988002381622</v>
      </c>
      <c r="F92" s="155">
        <f t="shared" si="56"/>
        <v>10335.098576674685</v>
      </c>
      <c r="G92" s="20"/>
      <c r="H92" s="22">
        <v>2700</v>
      </c>
      <c r="I92" s="153">
        <f t="shared" ref="I92:K92" si="57">(IF(I68&lt;2300,64/I68,IF(I68&gt;3000,(-1.8*LOG((0.002/8.82/3.7)^1.11+6.9/I68))^-2,23.857*10^-6*I68-0.0271)))/(IF(I56&lt;2300,64/I56,IF(I56&gt;3000,(-1.8*LOG((0.002/8.82/3.7)^1.11+6.9/I56))^-2,23.857*10^-6*I56-0.0271)))*(-0.2677*($C92/1000)^2+1.9865*$C92/1000-1.1751)*I130^(0.0931*($C92/1000)^2-0.3632*$C92/1000+2.0692)</f>
        <v>4259.9541105096441</v>
      </c>
      <c r="J92" s="154">
        <f t="shared" si="57"/>
        <v>9737.755929503779</v>
      </c>
      <c r="K92" s="155">
        <f t="shared" si="57"/>
        <v>14629.12272013883</v>
      </c>
      <c r="L92" s="8"/>
      <c r="M92" s="116"/>
    </row>
    <row r="93" spans="3:19" ht="18.75" hidden="1" x14ac:dyDescent="0.3">
      <c r="C93" s="8"/>
      <c r="D93" s="8"/>
      <c r="E93" s="116"/>
      <c r="F93" s="116"/>
    </row>
    <row r="94" spans="3:19" ht="21" hidden="1" x14ac:dyDescent="0.35">
      <c r="C94" s="71"/>
      <c r="D94" s="151"/>
      <c r="E94" s="151"/>
      <c r="F94" s="151"/>
      <c r="G94" s="33"/>
      <c r="H94" s="33"/>
      <c r="I94" s="151"/>
      <c r="J94" s="151"/>
      <c r="K94" s="151"/>
      <c r="L94" s="8"/>
      <c r="M94" s="116"/>
    </row>
    <row r="95" spans="3:19" ht="18.75" hidden="1" x14ac:dyDescent="0.3">
      <c r="C95" s="224" t="s">
        <v>137</v>
      </c>
      <c r="E95" s="151"/>
      <c r="F95" s="151"/>
      <c r="G95" s="33"/>
      <c r="H95" s="33"/>
      <c r="I95" s="151"/>
      <c r="J95" s="151"/>
      <c r="K95" s="151"/>
      <c r="L95" s="8"/>
      <c r="M95" s="116"/>
    </row>
    <row r="96" spans="3:19" ht="21" hidden="1" x14ac:dyDescent="0.35">
      <c r="C96" s="71"/>
      <c r="D96" s="151"/>
      <c r="E96" s="151"/>
      <c r="F96" s="151"/>
      <c r="G96" s="33"/>
      <c r="H96" s="33"/>
      <c r="I96" s="151"/>
      <c r="J96" s="151"/>
      <c r="K96" s="151"/>
      <c r="L96" s="8"/>
      <c r="M96" s="116"/>
    </row>
    <row r="97" spans="3:12" ht="21" hidden="1" x14ac:dyDescent="0.35">
      <c r="C97" s="71"/>
      <c r="D97" s="8" t="s">
        <v>139</v>
      </c>
      <c r="E97" s="8"/>
      <c r="F97" s="6"/>
      <c r="G97" s="70"/>
      <c r="H97" s="8" t="s">
        <v>140</v>
      </c>
      <c r="J97" s="76"/>
      <c r="K97" s="116"/>
    </row>
    <row r="98" spans="3:12" ht="21" hidden="1" x14ac:dyDescent="0.35">
      <c r="C98" s="71"/>
      <c r="D98" s="162" t="s">
        <v>58</v>
      </c>
      <c r="E98" s="171"/>
      <c r="F98" s="116"/>
      <c r="G98" s="116"/>
      <c r="H98" s="162" t="s">
        <v>58</v>
      </c>
      <c r="I98" s="171"/>
      <c r="J98" s="116"/>
      <c r="K98" s="116"/>
    </row>
    <row r="99" spans="3:12" ht="28.5" hidden="1" x14ac:dyDescent="0.45">
      <c r="C99" s="71"/>
      <c r="D99" s="167" t="s">
        <v>61</v>
      </c>
      <c r="E99" s="218" t="s">
        <v>68</v>
      </c>
      <c r="F99" s="150"/>
      <c r="G99" s="116"/>
      <c r="H99" s="167" t="s">
        <v>61</v>
      </c>
      <c r="I99" s="220" t="s">
        <v>68</v>
      </c>
      <c r="J99" s="151"/>
      <c r="K99" s="116"/>
    </row>
    <row r="100" spans="3:12" ht="21" hidden="1" x14ac:dyDescent="0.35">
      <c r="C100" s="71"/>
      <c r="D100" s="21">
        <v>850</v>
      </c>
      <c r="E100" s="192" cm="1">
        <f t="array" ref="E100:E105">IF(K4=1,D63:D68,IF(K4=2,E63:E68,IF(K4=3,F63:F68,"Error")))</f>
        <v>396.42898564321621</v>
      </c>
      <c r="F100" s="37"/>
      <c r="G100" s="116"/>
      <c r="H100" s="21">
        <v>850</v>
      </c>
      <c r="I100" s="221" cm="1">
        <f t="array" ref="I100:I105">IF(K4=1,I63:I68,IF(K4=2,J63:J68,IF(K4=3,K63:K68,"Error")))</f>
        <v>481.49958342073035</v>
      </c>
      <c r="J100" s="38"/>
      <c r="K100" s="116"/>
    </row>
    <row r="101" spans="3:12" ht="21" hidden="1" x14ac:dyDescent="0.35">
      <c r="C101" s="71"/>
      <c r="D101" s="189">
        <v>1200</v>
      </c>
      <c r="E101" s="193">
        <v>793.28332427531996</v>
      </c>
      <c r="F101" s="37"/>
      <c r="G101" s="190"/>
      <c r="H101" s="189">
        <v>1200</v>
      </c>
      <c r="I101" s="222">
        <v>962.99916684146069</v>
      </c>
      <c r="J101" s="38"/>
      <c r="K101" s="219"/>
    </row>
    <row r="102" spans="3:12" ht="21" hidden="1" x14ac:dyDescent="0.35">
      <c r="C102" s="71"/>
      <c r="D102" s="22">
        <v>1600</v>
      </c>
      <c r="E102" s="194">
        <v>1178.2277792185716</v>
      </c>
      <c r="F102" s="37"/>
      <c r="H102" s="22">
        <v>1600</v>
      </c>
      <c r="I102" s="223">
        <v>1430.4621016289011</v>
      </c>
      <c r="J102" s="38"/>
      <c r="K102" s="4"/>
    </row>
    <row r="103" spans="3:12" ht="21" hidden="1" x14ac:dyDescent="0.35">
      <c r="C103" s="71"/>
      <c r="D103" s="21">
        <v>2100</v>
      </c>
      <c r="E103" s="192">
        <v>1679.7189531170177</v>
      </c>
      <c r="F103" s="37"/>
      <c r="H103" s="21">
        <v>2100</v>
      </c>
      <c r="I103" s="221">
        <v>2039.5675817159029</v>
      </c>
      <c r="J103" s="38"/>
      <c r="K103" s="4"/>
    </row>
    <row r="104" spans="3:12" ht="21" hidden="1" x14ac:dyDescent="0.35">
      <c r="C104" s="71"/>
      <c r="D104" s="189">
        <v>2400</v>
      </c>
      <c r="E104" s="193">
        <v>2052.7535243714178</v>
      </c>
      <c r="F104" s="37"/>
      <c r="H104" s="189">
        <v>2400</v>
      </c>
      <c r="I104" s="222">
        <v>2492.5685148811663</v>
      </c>
      <c r="J104" s="38"/>
      <c r="K104" s="4"/>
    </row>
    <row r="105" spans="3:12" ht="21" hidden="1" x14ac:dyDescent="0.35">
      <c r="C105" s="71"/>
      <c r="D105" s="22">
        <v>2700</v>
      </c>
      <c r="E105" s="194">
        <v>2461.0923937034859</v>
      </c>
      <c r="F105" s="37"/>
      <c r="H105" s="22">
        <v>2700</v>
      </c>
      <c r="I105" s="223">
        <v>2988.530099924074</v>
      </c>
      <c r="J105" s="38"/>
      <c r="K105" s="4"/>
    </row>
    <row r="106" spans="3:12" ht="21" hidden="1" x14ac:dyDescent="0.35">
      <c r="C106" s="71"/>
      <c r="D106" s="38"/>
      <c r="E106" s="4"/>
      <c r="F106" s="38"/>
    </row>
    <row r="107" spans="3:12" ht="21" x14ac:dyDescent="0.35">
      <c r="C107" s="76"/>
      <c r="D107" s="116"/>
      <c r="E107" s="116"/>
      <c r="F107" s="116"/>
      <c r="G107" s="116"/>
      <c r="H107" s="116"/>
      <c r="I107" s="71"/>
      <c r="J107" s="76"/>
      <c r="K107" s="116"/>
      <c r="L107" s="116"/>
    </row>
    <row r="108" spans="3:12" ht="21" x14ac:dyDescent="0.35">
      <c r="C108" s="126" t="s">
        <v>86</v>
      </c>
      <c r="D108" s="116"/>
      <c r="E108" s="116"/>
      <c r="F108" s="116"/>
      <c r="G108" s="116"/>
      <c r="H108" s="116"/>
      <c r="I108" s="71"/>
      <c r="J108" s="76"/>
      <c r="K108" s="116"/>
      <c r="L108" s="116"/>
    </row>
    <row r="109" spans="3:12" ht="21" x14ac:dyDescent="0.35">
      <c r="C109" s="128" t="s">
        <v>87</v>
      </c>
      <c r="D109" s="116"/>
      <c r="E109" s="116"/>
      <c r="F109" s="116"/>
      <c r="G109" s="116"/>
      <c r="H109" s="116"/>
      <c r="I109" s="71"/>
      <c r="J109" s="76"/>
      <c r="K109" s="116"/>
      <c r="L109" s="116"/>
    </row>
    <row r="110" spans="3:12" ht="21" x14ac:dyDescent="0.35">
      <c r="C110" s="76"/>
      <c r="D110" s="8" t="s">
        <v>139</v>
      </c>
      <c r="E110" s="8"/>
      <c r="F110" s="6"/>
      <c r="G110" s="70"/>
      <c r="H110" s="8" t="s">
        <v>140</v>
      </c>
      <c r="I110" s="71"/>
      <c r="J110" s="76"/>
      <c r="K110" s="116"/>
    </row>
    <row r="111" spans="3:12" ht="21" x14ac:dyDescent="0.35">
      <c r="C111" s="76"/>
      <c r="D111" s="162" t="s">
        <v>58</v>
      </c>
      <c r="E111" s="173" t="s">
        <v>161</v>
      </c>
      <c r="F111" s="118"/>
      <c r="G111" s="116"/>
      <c r="H111" s="162" t="s">
        <v>58</v>
      </c>
      <c r="I111" s="173" t="s">
        <v>161</v>
      </c>
      <c r="J111" s="118"/>
      <c r="K111" s="116"/>
    </row>
    <row r="112" spans="3:12" ht="21" x14ac:dyDescent="0.35">
      <c r="C112" s="76"/>
      <c r="D112" s="167" t="s">
        <v>61</v>
      </c>
      <c r="E112" s="181" t="s">
        <v>101</v>
      </c>
      <c r="F112" s="155" t="s">
        <v>102</v>
      </c>
      <c r="G112" s="116"/>
      <c r="H112" s="167" t="s">
        <v>61</v>
      </c>
      <c r="I112" s="181" t="s">
        <v>101</v>
      </c>
      <c r="J112" s="155" t="s">
        <v>102</v>
      </c>
      <c r="K112" s="116"/>
    </row>
    <row r="113" spans="3:14" ht="21" x14ac:dyDescent="0.35">
      <c r="C113" s="76"/>
      <c r="D113" s="229">
        <v>850</v>
      </c>
      <c r="E113" s="173" cm="1">
        <f t="array" ref="E113:E118">IF(K4=1,D75:D80,IF(K4=2,E75:E80,IF(K4=3,F75:F80,W13:W20)))</f>
        <v>312.50771729627024</v>
      </c>
      <c r="F113" s="188">
        <f>IF(K4=1,M87,IF(K4=2,N87,IF(K4=3,O87,"Error")))</f>
        <v>51.576824762147005</v>
      </c>
      <c r="G113" s="116"/>
      <c r="H113" s="229">
        <v>850</v>
      </c>
      <c r="I113" s="173" cm="1">
        <f t="array" ref="I113:I118">IF(K4=1,I75:I80,IF(K4=2,J75:J80,IF(K4=3,K75:K80,W13:W20)))</f>
        <v>382.38352893882046</v>
      </c>
      <c r="J113" s="188" cm="1">
        <f t="array" ref="J113:J114">IF(K4=1,Q87:Q88,IF(K4=2,R87:R88,IF(K4=3,S87:S88,"Error")))</f>
        <v>74.582215975352412</v>
      </c>
      <c r="K113" s="116"/>
    </row>
    <row r="114" spans="3:14" ht="21" x14ac:dyDescent="0.35">
      <c r="D114" s="230">
        <v>1200</v>
      </c>
      <c r="E114" s="177">
        <v>640.9250101584978</v>
      </c>
      <c r="F114" s="152">
        <f>IF(K4=1,M88,IF(K4=2,N88,IF(K4=3,O88,"Error")))</f>
        <v>403.49493575681322</v>
      </c>
      <c r="G114" s="190"/>
      <c r="H114" s="230">
        <v>1200</v>
      </c>
      <c r="I114" s="177">
        <v>782.79130614856842</v>
      </c>
      <c r="J114" s="152">
        <v>574.53835000385573</v>
      </c>
      <c r="K114" s="190"/>
    </row>
    <row r="115" spans="3:14" ht="21" x14ac:dyDescent="0.35">
      <c r="D115" s="228">
        <v>1600</v>
      </c>
      <c r="E115" s="181">
        <v>963.51768356408252</v>
      </c>
      <c r="F115" s="155" cm="1">
        <f t="array" ref="F115:F118">IF(K4=1,D89:D92,IF(K4=2,E89:E92,IF(K4=3,F89:F92,"Error")))</f>
        <v>1139.4008056887524</v>
      </c>
      <c r="G115" s="190"/>
      <c r="H115" s="228">
        <v>1600</v>
      </c>
      <c r="I115" s="181">
        <v>1176.2357756545252</v>
      </c>
      <c r="J115" s="155" cm="1">
        <f t="array" ref="J115:J118">IF(K4=1,I89:I92,IF(K4=2,J89:J92,IF(K4=3,K89:K92,"Error")))</f>
        <v>1607.844503876323</v>
      </c>
    </row>
    <row r="116" spans="3:14" ht="21" x14ac:dyDescent="0.35">
      <c r="D116" s="229">
        <v>2100</v>
      </c>
      <c r="E116" s="173">
        <v>1387.2245422786891</v>
      </c>
      <c r="F116" s="188">
        <v>2817.7250750732651</v>
      </c>
      <c r="G116" s="190"/>
      <c r="H116" s="229">
        <v>2100</v>
      </c>
      <c r="I116" s="173">
        <v>1692.9291754913818</v>
      </c>
      <c r="J116" s="188">
        <v>2296.9474489009076</v>
      </c>
    </row>
    <row r="117" spans="3:14" ht="21" x14ac:dyDescent="0.35">
      <c r="D117" s="230">
        <v>2400</v>
      </c>
      <c r="E117" s="177">
        <v>1704.1526535757678</v>
      </c>
      <c r="F117" s="152">
        <v>2770.7402775340529</v>
      </c>
      <c r="G117" s="190"/>
      <c r="H117" s="230">
        <v>2400</v>
      </c>
      <c r="I117" s="177">
        <v>2079.2565217232204</v>
      </c>
      <c r="J117" s="152">
        <v>3823.9481929851945</v>
      </c>
    </row>
    <row r="118" spans="3:14" ht="21" x14ac:dyDescent="0.35">
      <c r="D118" s="228">
        <v>2700</v>
      </c>
      <c r="E118" s="181">
        <v>2052.3668266904133</v>
      </c>
      <c r="F118" s="155">
        <v>4611.1988002381622</v>
      </c>
      <c r="G118" s="190"/>
      <c r="H118" s="228">
        <v>2700</v>
      </c>
      <c r="I118" s="181">
        <v>2503.736367751404</v>
      </c>
      <c r="J118" s="155">
        <v>9737.755929503779</v>
      </c>
    </row>
    <row r="119" spans="3:14" hidden="1" x14ac:dyDescent="0.25"/>
    <row r="120" spans="3:14" hidden="1" x14ac:dyDescent="0.25"/>
    <row r="121" spans="3:14" ht="18.75" hidden="1" x14ac:dyDescent="0.3">
      <c r="C121" s="42" t="s">
        <v>154</v>
      </c>
      <c r="D121" s="62"/>
      <c r="E121" s="62"/>
      <c r="F121" s="62"/>
      <c r="G121" s="62"/>
      <c r="H121" s="62"/>
      <c r="I121" s="10"/>
      <c r="J121" s="10"/>
      <c r="K121" s="62"/>
      <c r="M121" s="62"/>
      <c r="N121" s="10"/>
    </row>
    <row r="122" spans="3:14" ht="21" hidden="1" x14ac:dyDescent="0.35">
      <c r="C122" s="8" t="s">
        <v>157</v>
      </c>
      <c r="D122" s="159"/>
      <c r="E122" s="160"/>
      <c r="F122" s="161"/>
      <c r="G122" s="159"/>
      <c r="H122" s="8" t="s">
        <v>140</v>
      </c>
      <c r="I122" s="159"/>
      <c r="J122" s="160"/>
      <c r="K122" s="161"/>
      <c r="M122" s="216"/>
      <c r="N122" s="216"/>
    </row>
    <row r="123" spans="3:14" ht="21" hidden="1" x14ac:dyDescent="0.35">
      <c r="C123" s="162" t="s">
        <v>58</v>
      </c>
      <c r="D123" s="163"/>
      <c r="E123" s="164" t="s">
        <v>85</v>
      </c>
      <c r="F123" s="164"/>
      <c r="G123" s="165"/>
      <c r="H123" s="162" t="s">
        <v>58</v>
      </c>
      <c r="I123" s="163"/>
      <c r="J123" s="164" t="s">
        <v>85</v>
      </c>
      <c r="K123" s="166"/>
      <c r="M123" s="216"/>
      <c r="N123" s="216"/>
    </row>
    <row r="124" spans="3:14" ht="21" hidden="1" x14ac:dyDescent="0.35">
      <c r="C124" s="167" t="s">
        <v>61</v>
      </c>
      <c r="D124" s="168">
        <v>1</v>
      </c>
      <c r="E124" s="169">
        <v>2</v>
      </c>
      <c r="F124" s="169">
        <v>3</v>
      </c>
      <c r="G124" s="170"/>
      <c r="H124" s="184" t="s">
        <v>61</v>
      </c>
      <c r="I124" s="168">
        <v>1</v>
      </c>
      <c r="J124" s="169">
        <v>2</v>
      </c>
      <c r="K124" s="172">
        <v>3</v>
      </c>
      <c r="M124" s="71"/>
      <c r="N124" s="71"/>
    </row>
    <row r="125" spans="3:14" ht="21" hidden="1" x14ac:dyDescent="0.35">
      <c r="C125" s="21">
        <v>850</v>
      </c>
      <c r="D125" s="34">
        <f t="shared" ref="D125:F130" si="58">D75*3600/((-0.0035*(($G$4+$G$5)/2)^2-0.0624*($G$4+$G$5)/2+1000.7)*4.186*($G$4-$G$5))</f>
        <v>7.4401523671142664</v>
      </c>
      <c r="E125" s="174">
        <f t="shared" si="58"/>
        <v>13.562696934300696</v>
      </c>
      <c r="F125" s="175">
        <f t="shared" si="58"/>
        <v>17.097124187782619</v>
      </c>
      <c r="G125" s="170"/>
      <c r="H125" s="21">
        <v>850</v>
      </c>
      <c r="I125" s="34">
        <f t="shared" ref="I125:K130" si="59">I75*3600/((-0.0035*(($G$4+$G$5)/2)^2-0.0624*($G$4+$G$5)/2+1000.7)*4.186*($G$4-$G$5))</f>
        <v>9.124871547523437</v>
      </c>
      <c r="J125" s="174">
        <f t="shared" si="59"/>
        <v>16.595276304005431</v>
      </c>
      <c r="K125" s="175">
        <f t="shared" si="59"/>
        <v>20.910453315912967</v>
      </c>
      <c r="M125" s="178"/>
      <c r="N125" s="178"/>
    </row>
    <row r="126" spans="3:14" ht="21" hidden="1" x14ac:dyDescent="0.35">
      <c r="C126" s="189">
        <v>1200</v>
      </c>
      <c r="D126" s="177">
        <f t="shared" si="58"/>
        <v>15.334814339515672</v>
      </c>
      <c r="E126" s="178">
        <f t="shared" si="58"/>
        <v>27.815862422854309</v>
      </c>
      <c r="F126" s="179">
        <f t="shared" si="58"/>
        <v>35.009265150030622</v>
      </c>
      <c r="G126" s="170"/>
      <c r="H126" s="189">
        <v>1200</v>
      </c>
      <c r="I126" s="177">
        <f t="shared" si="59"/>
        <v>18.757361293313178</v>
      </c>
      <c r="J126" s="178">
        <f t="shared" si="59"/>
        <v>33.972797023867727</v>
      </c>
      <c r="K126" s="179">
        <f t="shared" si="59"/>
        <v>42.748528238885307</v>
      </c>
      <c r="M126" s="178"/>
      <c r="N126" s="178"/>
    </row>
    <row r="127" spans="3:14" ht="21" hidden="1" x14ac:dyDescent="0.35">
      <c r="C127" s="22">
        <v>1600</v>
      </c>
      <c r="D127" s="181">
        <f t="shared" si="58"/>
        <v>23.099668055860974</v>
      </c>
      <c r="E127" s="182">
        <f t="shared" si="58"/>
        <v>41.816241999010167</v>
      </c>
      <c r="F127" s="183">
        <f t="shared" si="58"/>
        <v>52.592907845831554</v>
      </c>
      <c r="G127" s="170"/>
      <c r="H127" s="22">
        <v>1600</v>
      </c>
      <c r="I127" s="181">
        <f t="shared" si="59"/>
        <v>28.231588685030317</v>
      </c>
      <c r="J127" s="182">
        <f t="shared" si="59"/>
        <v>51.048113264225073</v>
      </c>
      <c r="K127" s="183">
        <f t="shared" si="59"/>
        <v>64.198511550869739</v>
      </c>
      <c r="M127" s="178"/>
      <c r="N127" s="178"/>
    </row>
    <row r="128" spans="3:14" ht="21" hidden="1" x14ac:dyDescent="0.35">
      <c r="C128" s="21">
        <v>2100</v>
      </c>
      <c r="D128" s="173">
        <f t="shared" si="58"/>
        <v>33.307968942687587</v>
      </c>
      <c r="E128" s="174">
        <f t="shared" si="58"/>
        <v>60.204932567834589</v>
      </c>
      <c r="F128" s="175">
        <f t="shared" si="58"/>
        <v>75.688360075736796</v>
      </c>
      <c r="G128" s="170"/>
      <c r="H128" s="21">
        <v>2100</v>
      </c>
      <c r="I128" s="173">
        <f t="shared" si="59"/>
        <v>40.682557587650798</v>
      </c>
      <c r="J128" s="174">
        <f t="shared" si="59"/>
        <v>73.472378656996469</v>
      </c>
      <c r="K128" s="175">
        <f t="shared" si="59"/>
        <v>92.352733639566907</v>
      </c>
      <c r="M128" s="178"/>
      <c r="N128" s="178"/>
    </row>
    <row r="129" spans="3:14" ht="21" hidden="1" x14ac:dyDescent="0.35">
      <c r="C129" s="189">
        <v>2400</v>
      </c>
      <c r="D129" s="177">
        <f t="shared" si="58"/>
        <v>40.962034300527556</v>
      </c>
      <c r="E129" s="178">
        <f t="shared" si="58"/>
        <v>73.959472649824107</v>
      </c>
      <c r="F129" s="179">
        <f t="shared" si="58"/>
        <v>92.968145557533461</v>
      </c>
      <c r="G129" s="170"/>
      <c r="H129" s="189">
        <v>2400</v>
      </c>
      <c r="I129" s="177">
        <f t="shared" si="59"/>
        <v>50.003186236533651</v>
      </c>
      <c r="J129" s="178">
        <f t="shared" si="59"/>
        <v>90.238814890018148</v>
      </c>
      <c r="K129" s="179">
        <f t="shared" si="59"/>
        <v>113.39451872426233</v>
      </c>
      <c r="M129" s="178"/>
      <c r="N129" s="178"/>
    </row>
    <row r="130" spans="3:14" ht="21" hidden="1" x14ac:dyDescent="0.35">
      <c r="C130" s="22">
        <v>2700</v>
      </c>
      <c r="D130" s="181">
        <f t="shared" si="58"/>
        <v>49.363973604449725</v>
      </c>
      <c r="E130" s="182">
        <f t="shared" si="58"/>
        <v>89.071813999476973</v>
      </c>
      <c r="F130" s="183">
        <f t="shared" si="58"/>
        <v>111.93769007582868</v>
      </c>
      <c r="G130" s="170"/>
      <c r="H130" s="22">
        <v>2700</v>
      </c>
      <c r="I130" s="181">
        <f t="shared" si="59"/>
        <v>60.251886165887129</v>
      </c>
      <c r="J130" s="182">
        <f t="shared" si="59"/>
        <v>108.66105276691805</v>
      </c>
      <c r="K130" s="183">
        <f t="shared" si="59"/>
        <v>136.50716773244915</v>
      </c>
      <c r="M130" s="178"/>
      <c r="N130" s="178"/>
    </row>
    <row r="131" spans="3:14" hidden="1" x14ac:dyDescent="0.25"/>
  </sheetData>
  <sheetProtection algorithmName="SHA-512" hashValue="U3ZK/eZa1Wx8lDbqaezQ3iQwEp7E6g3/5xvTRrI3pEiTOhbQnVY177IjYWeXCGdtoDy9n+T+g+ti/zgcVgSHqA==" saltValue="9y2M4hpCJayqF+rDwA+JxQ==" spinCount="100000" sheet="1" objects="1" scenarios="1"/>
  <conditionalFormatting sqref="F115:F118 F106">
    <cfRule type="cellIs" dxfId="21" priority="8" stopIfTrue="1" operator="greaterThanOrEqual">
      <formula>5000</formula>
    </cfRule>
  </conditionalFormatting>
  <conditionalFormatting sqref="L7">
    <cfRule type="expression" dxfId="20" priority="15">
      <formula>IF(#REF!&lt;250,"Inaccurate value, too low water flow rate",0)</formula>
    </cfRule>
    <cfRule type="expression" priority="16">
      <formula>IF(#REF!&lt;250,"Inaccurate value, too low water flow rat",0)</formula>
    </cfRule>
    <cfRule type="expression" priority="17">
      <formula>IF(#REF!&lt;250,"Inaccurate value, too low water flow rate",0)</formula>
    </cfRule>
  </conditionalFormatting>
  <conditionalFormatting sqref="D96:F96 E95:F95 I87:K96 D87:F94">
    <cfRule type="expression" dxfId="19" priority="10">
      <formula>IF(D87&gt;5000,1,0)</formula>
    </cfRule>
  </conditionalFormatting>
  <conditionalFormatting sqref="D75:F80 I75:K80">
    <cfRule type="expression" dxfId="18" priority="9">
      <formula>IF(D63&lt;250,1,0)</formula>
    </cfRule>
  </conditionalFormatting>
  <conditionalFormatting sqref="J115:J118">
    <cfRule type="cellIs" dxfId="17" priority="6" operator="greaterThanOrEqual">
      <formula>5000</formula>
    </cfRule>
    <cfRule type="cellIs" priority="7" operator="greaterThanOrEqual">
      <formula>5000</formula>
    </cfRule>
  </conditionalFormatting>
  <conditionalFormatting sqref="K8">
    <cfRule type="expression" dxfId="16" priority="302" stopIfTrue="1">
      <formula>IF(K92&gt;5000,1,0)</formula>
    </cfRule>
  </conditionalFormatting>
  <conditionalFormatting sqref="K7">
    <cfRule type="expression" dxfId="15" priority="308">
      <formula>IF(E100&lt;250,1,0)</formula>
    </cfRule>
  </conditionalFormatting>
  <conditionalFormatting sqref="E118">
    <cfRule type="expression" dxfId="14" priority="309">
      <formula>IF($E105:$E109&lt;250,1,0)</formula>
    </cfRule>
  </conditionalFormatting>
  <conditionalFormatting sqref="I118">
    <cfRule type="expression" dxfId="13" priority="310">
      <formula>IF($I105:$I109&lt;250,1,0)</formula>
    </cfRule>
  </conditionalFormatting>
  <conditionalFormatting sqref="E113:E117">
    <cfRule type="expression" dxfId="12" priority="311">
      <formula>IF($E100:$E105&lt;250,1,0)</formula>
    </cfRule>
  </conditionalFormatting>
  <conditionalFormatting sqref="I113:I117">
    <cfRule type="expression" dxfId="11" priority="312">
      <formula>IF($I100:$I105&lt;250,1,0)</formula>
    </cfRule>
  </conditionalFormatting>
  <pageMargins left="0.7" right="0.7" top="0.75" bottom="0.75" header="0.3" footer="0.3"/>
  <pageSetup paperSize="9" scale="92" orientation="landscape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E54C6-EA4E-474D-91D7-367EFCC6FC5D}">
  <sheetPr>
    <pageSetUpPr fitToPage="1"/>
  </sheetPr>
  <dimension ref="A1:O133"/>
  <sheetViews>
    <sheetView workbookViewId="0">
      <selection activeCell="N1" sqref="N1"/>
    </sheetView>
  </sheetViews>
  <sheetFormatPr defaultRowHeight="15" x14ac:dyDescent="0.25"/>
  <cols>
    <col min="1" max="6" width="10.7109375" customWidth="1"/>
    <col min="7" max="7" width="11.5703125" customWidth="1"/>
    <col min="8" max="14" width="10.7109375" customWidth="1"/>
  </cols>
  <sheetData>
    <row r="1" spans="1:15" ht="21" x14ac:dyDescent="0.35">
      <c r="A1" s="58" t="s">
        <v>146</v>
      </c>
      <c r="N1" s="2" t="s">
        <v>163</v>
      </c>
    </row>
    <row r="2" spans="1:15" ht="18.75" x14ac:dyDescent="0.3">
      <c r="A2" s="8" t="s">
        <v>141</v>
      </c>
    </row>
    <row r="3" spans="1:15" ht="18.75" x14ac:dyDescent="0.3">
      <c r="A3" s="8" t="s">
        <v>57</v>
      </c>
    </row>
    <row r="4" spans="1:15" ht="21.75" x14ac:dyDescent="0.35">
      <c r="A4" s="195" t="s">
        <v>136</v>
      </c>
      <c r="F4" s="5" t="s">
        <v>4</v>
      </c>
      <c r="G4" s="59">
        <v>14</v>
      </c>
      <c r="H4" s="8" t="s">
        <v>42</v>
      </c>
      <c r="I4" s="60"/>
      <c r="J4" s="5" t="s">
        <v>43</v>
      </c>
      <c r="K4" s="259">
        <v>2</v>
      </c>
      <c r="L4" s="112" t="s">
        <v>100</v>
      </c>
    </row>
    <row r="5" spans="1:15" ht="21.75" x14ac:dyDescent="0.35">
      <c r="F5" s="5" t="s">
        <v>98</v>
      </c>
      <c r="G5" s="59">
        <v>20</v>
      </c>
      <c r="H5" s="8" t="s">
        <v>42</v>
      </c>
      <c r="J5" s="8" t="s">
        <v>159</v>
      </c>
    </row>
    <row r="6" spans="1:15" ht="21.75" x14ac:dyDescent="0.35">
      <c r="F6" s="5" t="s">
        <v>97</v>
      </c>
      <c r="G6" s="59">
        <v>25</v>
      </c>
      <c r="H6" s="8" t="s">
        <v>42</v>
      </c>
    </row>
    <row r="7" spans="1:15" ht="21" x14ac:dyDescent="0.35">
      <c r="K7" s="71"/>
      <c r="L7" s="64" t="str">
        <f>IF(E100&lt;250,"  Low water flow rate, inaccurate value","")</f>
        <v/>
      </c>
    </row>
    <row r="8" spans="1:15" ht="21" x14ac:dyDescent="0.35">
      <c r="D8" s="6"/>
      <c r="E8" s="70"/>
      <c r="F8" s="6" t="str">
        <f>IF((G5-G6)/(G4-G6)&lt;0.7,"ΔTln =","ΔTar =")</f>
        <v>ΔTln =</v>
      </c>
      <c r="G8" s="55">
        <f>ABS(IF((G5-G6)/(G4-G6)&lt;0.7,(G4-G5)/LN((G4-G6)/(G5-G6)),(G4+G5)/2-G6))</f>
        <v>7.6097964222541821</v>
      </c>
      <c r="H8" s="8" t="s">
        <v>0</v>
      </c>
      <c r="I8" s="6"/>
      <c r="J8" s="7"/>
      <c r="K8" s="71"/>
      <c r="L8" s="64" t="str">
        <f>IF(K92&gt;5000,"  High flow resistance","")</f>
        <v xml:space="preserve">  High flow resistance</v>
      </c>
    </row>
    <row r="9" spans="1:15" ht="18.75" x14ac:dyDescent="0.3">
      <c r="D9" s="6"/>
      <c r="E9" s="70"/>
      <c r="F9" s="6"/>
      <c r="G9" s="70"/>
      <c r="H9" s="8"/>
      <c r="I9" s="6"/>
      <c r="J9" s="7"/>
    </row>
    <row r="10" spans="1:15" ht="18.75" hidden="1" x14ac:dyDescent="0.3">
      <c r="C10" s="8" t="s">
        <v>143</v>
      </c>
      <c r="D10" s="8"/>
      <c r="E10" s="8"/>
      <c r="F10" s="6"/>
      <c r="G10" s="70"/>
      <c r="H10" s="6"/>
      <c r="I10" s="70"/>
      <c r="J10" s="8"/>
      <c r="K10" s="6"/>
      <c r="L10" s="64"/>
      <c r="M10" s="8"/>
      <c r="N10" s="8"/>
    </row>
    <row r="11" spans="1:15" ht="21" hidden="1" x14ac:dyDescent="0.35">
      <c r="C11" s="8" t="s">
        <v>139</v>
      </c>
      <c r="D11" s="8"/>
      <c r="E11" s="6"/>
      <c r="F11" s="70"/>
      <c r="G11" s="8"/>
      <c r="H11" s="8" t="s">
        <v>140</v>
      </c>
      <c r="I11" s="8"/>
      <c r="J11" s="6"/>
      <c r="K11" s="70"/>
      <c r="L11" s="159"/>
      <c r="M11" s="159"/>
    </row>
    <row r="12" spans="1:15" ht="21" hidden="1" x14ac:dyDescent="0.35">
      <c r="C12" s="21" t="s">
        <v>58</v>
      </c>
      <c r="D12" s="225"/>
      <c r="E12" s="12" t="s">
        <v>85</v>
      </c>
      <c r="F12" s="12"/>
      <c r="G12" s="226"/>
      <c r="H12" s="21" t="s">
        <v>58</v>
      </c>
      <c r="I12" s="225"/>
      <c r="J12" s="12" t="s">
        <v>85</v>
      </c>
      <c r="K12" s="227"/>
      <c r="L12" s="71"/>
      <c r="M12" s="216"/>
    </row>
    <row r="13" spans="1:15" ht="21" hidden="1" x14ac:dyDescent="0.35">
      <c r="C13" s="228" t="s">
        <v>61</v>
      </c>
      <c r="D13" s="13">
        <v>1</v>
      </c>
      <c r="E13" s="14">
        <v>2</v>
      </c>
      <c r="F13" s="14">
        <v>3</v>
      </c>
      <c r="G13" s="20"/>
      <c r="H13" s="228" t="s">
        <v>61</v>
      </c>
      <c r="I13" s="13">
        <v>1</v>
      </c>
      <c r="J13" s="14">
        <v>2</v>
      </c>
      <c r="K13" s="15">
        <v>3</v>
      </c>
      <c r="L13" s="178"/>
      <c r="M13" s="71"/>
    </row>
    <row r="14" spans="1:15" ht="21" hidden="1" x14ac:dyDescent="0.35">
      <c r="C14" s="21">
        <v>850</v>
      </c>
      <c r="D14" s="186">
        <v>198</v>
      </c>
      <c r="E14" s="187">
        <v>352</v>
      </c>
      <c r="F14" s="188">
        <v>440</v>
      </c>
      <c r="G14" s="20"/>
      <c r="H14" s="21">
        <v>850</v>
      </c>
      <c r="I14" s="186">
        <v>293</v>
      </c>
      <c r="J14" s="187">
        <v>522</v>
      </c>
      <c r="K14" s="188">
        <v>652</v>
      </c>
      <c r="M14" s="178"/>
      <c r="O14" s="76" t="s">
        <v>99</v>
      </c>
    </row>
    <row r="15" spans="1:15" ht="21" hidden="1" x14ac:dyDescent="0.35">
      <c r="C15" s="189">
        <v>1200</v>
      </c>
      <c r="D15" s="150">
        <v>396</v>
      </c>
      <c r="E15" s="151">
        <v>705</v>
      </c>
      <c r="F15" s="152">
        <v>881</v>
      </c>
      <c r="G15" s="20"/>
      <c r="H15" s="189">
        <v>1200</v>
      </c>
      <c r="I15" s="150">
        <v>586</v>
      </c>
      <c r="J15" s="151">
        <v>1042</v>
      </c>
      <c r="K15" s="152">
        <v>1303</v>
      </c>
      <c r="M15" s="178"/>
      <c r="O15" s="76" t="s">
        <v>99</v>
      </c>
    </row>
    <row r="16" spans="1:15" ht="21" hidden="1" x14ac:dyDescent="0.35">
      <c r="C16" s="22">
        <v>1600</v>
      </c>
      <c r="D16" s="153">
        <v>589</v>
      </c>
      <c r="E16" s="154">
        <v>1046</v>
      </c>
      <c r="F16" s="155">
        <v>1308</v>
      </c>
      <c r="G16" s="20"/>
      <c r="H16" s="22">
        <v>1600</v>
      </c>
      <c r="I16" s="153">
        <v>871</v>
      </c>
      <c r="J16" s="154">
        <v>1549</v>
      </c>
      <c r="K16" s="155">
        <v>1936</v>
      </c>
      <c r="M16" s="178"/>
      <c r="O16" s="76" t="s">
        <v>99</v>
      </c>
    </row>
    <row r="17" spans="3:15" ht="21" hidden="1" x14ac:dyDescent="0.35">
      <c r="C17" s="21">
        <v>2100</v>
      </c>
      <c r="D17" s="186">
        <v>839</v>
      </c>
      <c r="E17" s="187">
        <v>1492</v>
      </c>
      <c r="F17" s="188">
        <v>1865</v>
      </c>
      <c r="G17" s="20"/>
      <c r="H17" s="21">
        <v>2100</v>
      </c>
      <c r="I17" s="186">
        <v>1242</v>
      </c>
      <c r="J17" s="187">
        <v>2208</v>
      </c>
      <c r="K17" s="188">
        <v>2760</v>
      </c>
      <c r="M17" s="178"/>
      <c r="O17" s="76" t="s">
        <v>99</v>
      </c>
    </row>
    <row r="18" spans="3:15" ht="21" hidden="1" x14ac:dyDescent="0.35">
      <c r="C18" s="189">
        <v>2400</v>
      </c>
      <c r="D18" s="150">
        <v>1026</v>
      </c>
      <c r="E18" s="151">
        <v>1823</v>
      </c>
      <c r="F18" s="152">
        <v>2279</v>
      </c>
      <c r="G18" s="20"/>
      <c r="H18" s="189">
        <v>2400</v>
      </c>
      <c r="I18" s="150">
        <v>1518</v>
      </c>
      <c r="J18" s="151">
        <v>2699</v>
      </c>
      <c r="K18" s="152">
        <v>3374</v>
      </c>
      <c r="M18" s="178"/>
      <c r="O18" s="76" t="s">
        <v>99</v>
      </c>
    </row>
    <row r="19" spans="3:15" ht="21" hidden="1" x14ac:dyDescent="0.35">
      <c r="C19" s="189">
        <v>2700</v>
      </c>
      <c r="D19" s="150">
        <v>1230</v>
      </c>
      <c r="E19" s="151">
        <v>2186</v>
      </c>
      <c r="F19" s="152">
        <v>2733</v>
      </c>
      <c r="G19" s="189"/>
      <c r="H19" s="189">
        <v>2700</v>
      </c>
      <c r="I19" s="150">
        <v>1820</v>
      </c>
      <c r="J19" s="151">
        <v>3236</v>
      </c>
      <c r="K19" s="152">
        <v>4045</v>
      </c>
      <c r="M19" s="178"/>
      <c r="O19" s="76" t="s">
        <v>99</v>
      </c>
    </row>
    <row r="20" spans="3:15" ht="21" hidden="1" x14ac:dyDescent="0.35">
      <c r="C20" s="215"/>
      <c r="D20" s="174"/>
      <c r="E20" s="174"/>
      <c r="F20" s="174"/>
      <c r="G20" s="71"/>
      <c r="H20" s="215"/>
      <c r="I20" s="174"/>
      <c r="J20" s="174"/>
      <c r="K20" s="174"/>
      <c r="L20" s="71"/>
      <c r="M20" s="178"/>
    </row>
    <row r="21" spans="3:15" hidden="1" x14ac:dyDescent="0.25">
      <c r="E21" s="76"/>
      <c r="F21" s="76"/>
      <c r="G21" s="76"/>
      <c r="H21" s="76"/>
      <c r="I21" s="76"/>
      <c r="J21" s="92"/>
      <c r="K21" s="217"/>
      <c r="L21" s="94"/>
      <c r="M21" s="76"/>
    </row>
    <row r="22" spans="3:15" ht="18.75" hidden="1" x14ac:dyDescent="0.3">
      <c r="C22" s="113" t="s">
        <v>149</v>
      </c>
      <c r="D22" s="76"/>
      <c r="E22" s="76"/>
      <c r="F22" s="76"/>
      <c r="G22" s="76"/>
      <c r="H22" s="92"/>
      <c r="I22" s="217"/>
      <c r="J22" s="217"/>
      <c r="K22" s="98"/>
      <c r="L22" s="76"/>
      <c r="M22" s="76"/>
    </row>
    <row r="23" spans="3:15" ht="21" hidden="1" x14ac:dyDescent="0.35">
      <c r="C23" s="8" t="s">
        <v>139</v>
      </c>
      <c r="D23" s="8"/>
      <c r="E23" s="6"/>
      <c r="F23" s="70"/>
      <c r="G23" s="8"/>
      <c r="H23" s="8" t="s">
        <v>140</v>
      </c>
      <c r="I23" s="8"/>
      <c r="J23" s="6"/>
      <c r="K23" s="70"/>
      <c r="L23" s="159"/>
    </row>
    <row r="24" spans="3:15" ht="21" hidden="1" x14ac:dyDescent="0.35">
      <c r="C24" s="21" t="s">
        <v>58</v>
      </c>
      <c r="D24" s="225"/>
      <c r="E24" s="12" t="s">
        <v>85</v>
      </c>
      <c r="F24" s="12"/>
      <c r="G24" s="226"/>
      <c r="H24" s="21" t="s">
        <v>58</v>
      </c>
      <c r="I24" s="225"/>
      <c r="J24" s="12" t="s">
        <v>85</v>
      </c>
      <c r="K24" s="227"/>
      <c r="L24" s="159"/>
      <c r="M24" s="4"/>
    </row>
    <row r="25" spans="3:15" ht="21" hidden="1" x14ac:dyDescent="0.35">
      <c r="C25" s="228" t="s">
        <v>61</v>
      </c>
      <c r="D25" s="13">
        <v>1</v>
      </c>
      <c r="E25" s="14">
        <v>2</v>
      </c>
      <c r="F25" s="14">
        <v>3</v>
      </c>
      <c r="G25" s="20"/>
      <c r="H25" s="229" t="s">
        <v>61</v>
      </c>
      <c r="I25" s="13">
        <v>1</v>
      </c>
      <c r="J25" s="14">
        <v>2</v>
      </c>
      <c r="K25" s="15">
        <v>3</v>
      </c>
      <c r="L25" s="159"/>
      <c r="M25" s="4"/>
    </row>
    <row r="26" spans="3:15" ht="21" hidden="1" x14ac:dyDescent="0.35">
      <c r="C26" s="21">
        <v>850</v>
      </c>
      <c r="D26" s="186">
        <f>1000000*(D14/3*4/(3.142*(8.82/1000)^2*4186*(0.0038*11^2-0.0624*11+1000.7)*6)*(8.82/1000)/((-2.7093/1000000)*11^3+(579.84/1000000)*11^2-(45937/1000000)*11+1.7283))</f>
        <v>293.99217800302893</v>
      </c>
      <c r="E26" s="187">
        <f t="shared" ref="E26:F26" si="0">1000000*(E14/3*4/(3.142*(8.82/1000)^2*4186*(0.0038*11^2-0.0624*11+1000.7)*6)*(8.82/1000)/((-2.7093/1000000)*11^3+(579.84/1000000)*11^2-(45937/1000000)*11+1.7283))</f>
        <v>522.65276089427368</v>
      </c>
      <c r="F26" s="188">
        <f t="shared" si="0"/>
        <v>653.31595111784191</v>
      </c>
      <c r="G26" s="20"/>
      <c r="H26" s="21">
        <v>850</v>
      </c>
      <c r="I26" s="186">
        <f>1000000*(I14/3*4/(3.142*(8.82/1000)^2*4186*(0.0038*11^2-0.0624*11+1000.7)*6)*(8.82/1000)/((-2.7093/1000000)*11^3+(579.84/1000000)*11^2-(45937/1000000)*11+1.7283))</f>
        <v>435.04903108529021</v>
      </c>
      <c r="J26" s="187">
        <f t="shared" ref="J26:K26" si="1">1000000*(J14/3*4/(3.142*(8.82/1000)^2*4186*(0.0038*11^2-0.0624*11+1000.7)*6)*(8.82/1000)/((-2.7093/1000000)*11^3+(579.84/1000000)*11^2-(45937/1000000)*11+1.7283))</f>
        <v>775.07028746253081</v>
      </c>
      <c r="K26" s="188">
        <f t="shared" si="1"/>
        <v>968.09545483825684</v>
      </c>
      <c r="L26" s="159"/>
      <c r="M26" s="76"/>
    </row>
    <row r="27" spans="3:15" ht="21" hidden="1" x14ac:dyDescent="0.35">
      <c r="C27" s="189">
        <v>1200</v>
      </c>
      <c r="D27" s="150">
        <f t="shared" ref="D27:F27" si="2">1000000*(D15/3*4/(3.142*(8.82/1000)^2*4186*(0.0038*11^2-0.0624*11+1000.7)*6)*(8.82/1000)/((-2.7093/1000000)*11^3+(579.84/1000000)*11^2-(45937/1000000)*11+1.7283))</f>
        <v>587.98435600605785</v>
      </c>
      <c r="E27" s="151">
        <f t="shared" si="2"/>
        <v>1046.7903307683605</v>
      </c>
      <c r="F27" s="152">
        <f t="shared" si="2"/>
        <v>1308.1167112154976</v>
      </c>
      <c r="G27" s="20"/>
      <c r="H27" s="189">
        <v>1200</v>
      </c>
      <c r="I27" s="150">
        <f t="shared" ref="I27:K27" si="3">1000000*(I15/3*4/(3.142*(8.82/1000)^2*4186*(0.0038*11^2-0.0624*11+1000.7)*6)*(8.82/1000)/((-2.7093/1000000)*11^3+(579.84/1000000)*11^2-(45937/1000000)*11+1.7283))</f>
        <v>870.09806217058042</v>
      </c>
      <c r="J27" s="151">
        <f t="shared" si="3"/>
        <v>1547.1709569654349</v>
      </c>
      <c r="K27" s="152">
        <f t="shared" si="3"/>
        <v>1934.7061006967003</v>
      </c>
      <c r="L27" s="159"/>
      <c r="M27" s="105"/>
    </row>
    <row r="28" spans="3:15" ht="21" hidden="1" x14ac:dyDescent="0.35">
      <c r="C28" s="22">
        <v>1600</v>
      </c>
      <c r="D28" s="153">
        <f t="shared" ref="D28:F28" si="4">1000000*(D16/3*4/(3.142*(8.82/1000)^2*4186*(0.0038*11^2-0.0624*11+1000.7)*6)*(8.82/1000)/((-2.7093/1000000)*11^3+(579.84/1000000)*11^2-(45937/1000000)*11+1.7283))</f>
        <v>874.55248911002036</v>
      </c>
      <c r="E28" s="154">
        <f t="shared" si="4"/>
        <v>1553.1101928846879</v>
      </c>
      <c r="F28" s="155">
        <f t="shared" si="4"/>
        <v>1942.1301455957669</v>
      </c>
      <c r="G28" s="20"/>
      <c r="H28" s="22">
        <v>1600</v>
      </c>
      <c r="I28" s="153">
        <f t="shared" ref="I28:K28" si="5">1000000*(I16/3*4/(3.142*(8.82/1000)^2*4186*(0.0038*11^2-0.0624*11+1000.7)*6)*(8.82/1000)/((-2.7093/1000000)*11^3+(579.84/1000000)*11^2-(45937/1000000)*11+1.7283))</f>
        <v>1293.2686214173646</v>
      </c>
      <c r="J28" s="154">
        <f t="shared" si="5"/>
        <v>2299.9691097307668</v>
      </c>
      <c r="K28" s="155">
        <f t="shared" si="5"/>
        <v>2874.5901849185052</v>
      </c>
      <c r="L28" s="159"/>
      <c r="M28" s="105"/>
    </row>
    <row r="29" spans="3:15" ht="21" hidden="1" x14ac:dyDescent="0.35">
      <c r="C29" s="21">
        <v>2100</v>
      </c>
      <c r="D29" s="186">
        <f t="shared" ref="D29:F29" si="6">1000000*(D17/3*4/(3.142*(8.82/1000)^2*4186*(0.0038*11^2-0.0624*11+1000.7)*6)*(8.82/1000)/((-2.7093/1000000)*11^3+(579.84/1000000)*11^2-(45937/1000000)*11+1.7283))</f>
        <v>1245.7547340633396</v>
      </c>
      <c r="E29" s="187">
        <f t="shared" si="6"/>
        <v>2215.3349978814099</v>
      </c>
      <c r="F29" s="188">
        <f t="shared" si="6"/>
        <v>2769.1687473517622</v>
      </c>
      <c r="G29" s="20"/>
      <c r="H29" s="21">
        <v>2100</v>
      </c>
      <c r="I29" s="186">
        <f t="shared" ref="I29:K29" si="7">1000000*(I17/3*4/(3.142*(8.82/1000)^2*4186*(0.0038*11^2-0.0624*11+1000.7)*6)*(8.82/1000)/((-2.7093/1000000)*11^3+(579.84/1000000)*11^2-(45937/1000000)*11+1.7283))</f>
        <v>1844.1327529280907</v>
      </c>
      <c r="J29" s="187">
        <f t="shared" si="7"/>
        <v>3278.4582274277168</v>
      </c>
      <c r="K29" s="188">
        <f t="shared" si="7"/>
        <v>4098.0727842846454</v>
      </c>
      <c r="L29" s="159"/>
      <c r="M29" s="105"/>
    </row>
    <row r="30" spans="3:15" ht="21" hidden="1" x14ac:dyDescent="0.35">
      <c r="C30" s="189">
        <v>2400</v>
      </c>
      <c r="D30" s="150">
        <f t="shared" ref="D30:F30" si="8">1000000*(D18/3*4/(3.142*(8.82/1000)^2*4186*(0.0038*11^2-0.0624*11+1000.7)*6)*(8.82/1000)/((-2.7093/1000000)*11^3+(579.84/1000000)*11^2-(45937/1000000)*11+1.7283))</f>
        <v>1523.4140132884222</v>
      </c>
      <c r="E30" s="151">
        <f t="shared" si="8"/>
        <v>2706.8067701996042</v>
      </c>
      <c r="F30" s="152">
        <f t="shared" si="8"/>
        <v>3383.8796649944584</v>
      </c>
      <c r="G30" s="20"/>
      <c r="H30" s="189">
        <v>2400</v>
      </c>
      <c r="I30" s="150">
        <f t="shared" ref="I30:K30" si="9">1000000*(I18/3*4/(3.142*(8.82/1000)^2*4186*(0.0038*11^2-0.0624*11+1000.7)*6)*(8.82/1000)/((-2.7093/1000000)*11^3+(579.84/1000000)*11^2-(45937/1000000)*11+1.7283))</f>
        <v>2253.9400313565552</v>
      </c>
      <c r="J30" s="151">
        <f t="shared" si="9"/>
        <v>4007.4994365160364</v>
      </c>
      <c r="K30" s="152">
        <f t="shared" si="9"/>
        <v>5009.7454978899978</v>
      </c>
      <c r="L30" s="159"/>
      <c r="M30" s="105"/>
    </row>
    <row r="31" spans="3:15" ht="21" hidden="1" x14ac:dyDescent="0.35">
      <c r="C31" s="189">
        <v>2700</v>
      </c>
      <c r="D31" s="153">
        <f t="shared" ref="D31:F31" si="10">1000000*(D19/3*4/(3.142*(8.82/1000)^2*4186*(0.0038*11^2-0.0624*11+1000.7)*6)*(8.82/1000)/((-2.7093/1000000)*11^3+(579.84/1000000)*11^2-(45937/1000000)*11+1.7283))</f>
        <v>1826.3150451703314</v>
      </c>
      <c r="E31" s="154">
        <f t="shared" si="10"/>
        <v>3245.792429871824</v>
      </c>
      <c r="F31" s="155">
        <f t="shared" si="10"/>
        <v>4057.9829418296863</v>
      </c>
      <c r="G31" s="20"/>
      <c r="H31" s="189">
        <v>2700</v>
      </c>
      <c r="I31" s="153">
        <f t="shared" ref="I31:K31" si="11">1000000*(I19/3*4/(3.142*(8.82/1000)^2*4186*(0.0038*11^2-0.0624*11+1000.7)*6)*(8.82/1000)/((-2.7093/1000000)*11^3+(579.84/1000000)*11^2-(45937/1000000)*11+1.7283))</f>
        <v>2702.3523432601646</v>
      </c>
      <c r="J31" s="154">
        <f t="shared" si="11"/>
        <v>4804.8418586757653</v>
      </c>
      <c r="K31" s="155">
        <f t="shared" si="11"/>
        <v>6006.0523233447066</v>
      </c>
      <c r="L31" s="216"/>
      <c r="M31" s="105"/>
    </row>
    <row r="32" spans="3:15" ht="21" hidden="1" x14ac:dyDescent="0.35">
      <c r="C32" s="215"/>
      <c r="D32" s="174"/>
      <c r="E32" s="174"/>
      <c r="F32" s="174"/>
      <c r="G32" s="71"/>
      <c r="H32" s="215"/>
      <c r="I32" s="174"/>
      <c r="J32" s="174"/>
      <c r="K32" s="174"/>
      <c r="L32" s="71"/>
      <c r="M32" s="178"/>
    </row>
    <row r="33" spans="3:13" ht="18.75" hidden="1" x14ac:dyDescent="0.3">
      <c r="C33" s="76"/>
      <c r="D33" s="105"/>
      <c r="E33" s="105"/>
      <c r="F33" s="105"/>
      <c r="G33" s="105"/>
      <c r="H33" s="105"/>
      <c r="I33" s="8"/>
      <c r="J33" s="76"/>
      <c r="K33" s="105"/>
      <c r="L33" s="105"/>
      <c r="M33" s="105"/>
    </row>
    <row r="34" spans="3:13" ht="18.75" hidden="1" x14ac:dyDescent="0.3">
      <c r="C34" s="10" t="s">
        <v>144</v>
      </c>
      <c r="D34" s="62"/>
      <c r="E34" s="62"/>
      <c r="F34" s="62"/>
      <c r="G34" s="62"/>
      <c r="H34" s="62"/>
      <c r="I34" s="10"/>
      <c r="J34" s="10"/>
      <c r="K34" s="62"/>
      <c r="L34" s="62"/>
      <c r="M34" s="62"/>
    </row>
    <row r="35" spans="3:13" ht="21" hidden="1" x14ac:dyDescent="0.35">
      <c r="C35" s="8" t="s">
        <v>133</v>
      </c>
      <c r="D35" s="159"/>
      <c r="E35" s="160"/>
      <c r="F35" s="161"/>
      <c r="G35" s="159"/>
      <c r="H35" s="8" t="s">
        <v>134</v>
      </c>
      <c r="I35" s="159"/>
      <c r="J35" s="160"/>
      <c r="K35" s="161"/>
      <c r="L35" s="159"/>
    </row>
    <row r="36" spans="3:13" ht="21" hidden="1" x14ac:dyDescent="0.35">
      <c r="C36" s="162" t="s">
        <v>58</v>
      </c>
      <c r="D36" s="163"/>
      <c r="E36" s="164" t="s">
        <v>85</v>
      </c>
      <c r="F36" s="164"/>
      <c r="G36" s="165"/>
      <c r="H36" s="162" t="s">
        <v>58</v>
      </c>
      <c r="I36" s="163"/>
      <c r="J36" s="164" t="s">
        <v>85</v>
      </c>
      <c r="K36" s="166"/>
      <c r="L36" s="159"/>
    </row>
    <row r="37" spans="3:13" ht="21" hidden="1" x14ac:dyDescent="0.35">
      <c r="C37" s="167" t="s">
        <v>61</v>
      </c>
      <c r="D37" s="168">
        <v>1</v>
      </c>
      <c r="E37" s="169">
        <v>2</v>
      </c>
      <c r="F37" s="169">
        <v>3</v>
      </c>
      <c r="G37" s="170"/>
      <c r="H37" s="171" t="s">
        <v>61</v>
      </c>
      <c r="I37" s="168">
        <v>1</v>
      </c>
      <c r="J37" s="169">
        <v>2</v>
      </c>
      <c r="K37" s="172">
        <v>3</v>
      </c>
      <c r="L37" s="159"/>
      <c r="M37" s="4"/>
    </row>
    <row r="38" spans="3:13" ht="21" hidden="1" x14ac:dyDescent="0.35">
      <c r="C38" s="21">
        <v>850</v>
      </c>
      <c r="D38" s="173">
        <f t="shared" ref="D38:F43" si="12">D14*($G$8/17)^1.1</f>
        <v>81.786518083423459</v>
      </c>
      <c r="E38" s="174">
        <f t="shared" si="12"/>
        <v>145.39825437053059</v>
      </c>
      <c r="F38" s="175">
        <f t="shared" si="12"/>
        <v>181.74781796316324</v>
      </c>
      <c r="G38" s="170"/>
      <c r="H38" s="21">
        <v>850</v>
      </c>
      <c r="I38" s="173">
        <f t="shared" ref="I38:K38" si="13">I14*($G$8/17)^1.1</f>
        <v>121.02752423456099</v>
      </c>
      <c r="J38" s="174">
        <f t="shared" si="13"/>
        <v>215.61900221993457</v>
      </c>
      <c r="K38" s="175">
        <f t="shared" si="13"/>
        <v>269.31722116359646</v>
      </c>
      <c r="L38" s="159"/>
      <c r="M38" s="76"/>
    </row>
    <row r="39" spans="3:13" ht="21" hidden="1" x14ac:dyDescent="0.35">
      <c r="C39" s="189">
        <v>1200</v>
      </c>
      <c r="D39" s="177">
        <f t="shared" si="12"/>
        <v>163.57303616684692</v>
      </c>
      <c r="E39" s="178">
        <f t="shared" si="12"/>
        <v>291.20957196370472</v>
      </c>
      <c r="F39" s="179">
        <f t="shared" si="12"/>
        <v>363.90869914897002</v>
      </c>
      <c r="G39" s="170"/>
      <c r="H39" s="189">
        <v>1200</v>
      </c>
      <c r="I39" s="177">
        <f t="shared" ref="I39:K39" si="14">I15*($G$8/17)^1.1</f>
        <v>242.05504846912197</v>
      </c>
      <c r="J39" s="178">
        <f t="shared" si="14"/>
        <v>430.41187799458203</v>
      </c>
      <c r="K39" s="179">
        <f t="shared" si="14"/>
        <v>538.22137910454933</v>
      </c>
      <c r="L39" s="159"/>
      <c r="M39" s="105"/>
    </row>
    <row r="40" spans="3:13" ht="21" hidden="1" x14ac:dyDescent="0.35">
      <c r="C40" s="22">
        <v>1600</v>
      </c>
      <c r="D40" s="181">
        <f t="shared" si="12"/>
        <v>243.29423813705262</v>
      </c>
      <c r="E40" s="182">
        <f t="shared" si="12"/>
        <v>432.06413088515626</v>
      </c>
      <c r="F40" s="183">
        <f t="shared" si="12"/>
        <v>540.28669521776715</v>
      </c>
      <c r="G40" s="170"/>
      <c r="H40" s="22">
        <v>1600</v>
      </c>
      <c r="I40" s="181">
        <f t="shared" ref="I40:K40" si="15">I16*($G$8/17)^1.1</f>
        <v>359.77806692253449</v>
      </c>
      <c r="J40" s="182">
        <f t="shared" si="15"/>
        <v>639.83493187486329</v>
      </c>
      <c r="K40" s="183">
        <f t="shared" si="15"/>
        <v>799.69039903791827</v>
      </c>
      <c r="L40" s="159"/>
      <c r="M40" s="105"/>
    </row>
    <row r="41" spans="3:13" ht="21" hidden="1" x14ac:dyDescent="0.35">
      <c r="C41" s="21">
        <v>2100</v>
      </c>
      <c r="D41" s="173">
        <f t="shared" si="12"/>
        <v>346.56004379794081</v>
      </c>
      <c r="E41" s="174">
        <f t="shared" si="12"/>
        <v>616.29032818418079</v>
      </c>
      <c r="F41" s="175">
        <f t="shared" si="12"/>
        <v>770.36291023022602</v>
      </c>
      <c r="G41" s="170"/>
      <c r="H41" s="21">
        <v>2100</v>
      </c>
      <c r="I41" s="173">
        <f t="shared" ref="I41:K41" si="16">I17*($G$8/17)^1.1</f>
        <v>513.0245225232926</v>
      </c>
      <c r="J41" s="174">
        <f t="shared" si="16"/>
        <v>912.04359559696468</v>
      </c>
      <c r="K41" s="175">
        <f t="shared" si="16"/>
        <v>1140.0544944962057</v>
      </c>
      <c r="L41" s="159"/>
      <c r="M41" s="105"/>
    </row>
    <row r="42" spans="3:13" ht="21" hidden="1" x14ac:dyDescent="0.35">
      <c r="C42" s="189">
        <v>2400</v>
      </c>
      <c r="D42" s="177">
        <f t="shared" si="12"/>
        <v>423.80286643228521</v>
      </c>
      <c r="E42" s="178">
        <f t="shared" si="12"/>
        <v>753.01425487919676</v>
      </c>
      <c r="F42" s="179">
        <f t="shared" si="12"/>
        <v>941.37108440465693</v>
      </c>
      <c r="G42" s="170"/>
      <c r="H42" s="189">
        <v>2400</v>
      </c>
      <c r="I42" s="177">
        <f t="shared" ref="I42:K42" si="17">I18*($G$8/17)^1.1</f>
        <v>627.02997197291324</v>
      </c>
      <c r="J42" s="178">
        <f t="shared" si="17"/>
        <v>1114.857637914949</v>
      </c>
      <c r="K42" s="179">
        <f t="shared" si="17"/>
        <v>1393.6753131993473</v>
      </c>
      <c r="L42" s="159"/>
      <c r="M42" s="105"/>
    </row>
    <row r="43" spans="3:13" ht="21" hidden="1" x14ac:dyDescent="0.35">
      <c r="C43" s="22">
        <v>2700</v>
      </c>
      <c r="D43" s="181">
        <f t="shared" si="12"/>
        <v>508.06776385156996</v>
      </c>
      <c r="E43" s="182">
        <f t="shared" si="12"/>
        <v>902.95620469880646</v>
      </c>
      <c r="F43" s="183">
        <f t="shared" si="12"/>
        <v>1128.9017874848298</v>
      </c>
      <c r="G43" s="170"/>
      <c r="H43" s="22">
        <v>2700</v>
      </c>
      <c r="I43" s="181">
        <f t="shared" ref="I43:K43" si="18">I19*($G$8/17)^1.1</f>
        <v>751.77506521126611</v>
      </c>
      <c r="J43" s="182">
        <f t="shared" si="18"/>
        <v>1336.672588474537</v>
      </c>
      <c r="K43" s="183">
        <f t="shared" si="18"/>
        <v>1670.8407355931713</v>
      </c>
      <c r="L43" s="159"/>
      <c r="M43" s="105"/>
    </row>
    <row r="44" spans="3:13" ht="21" hidden="1" x14ac:dyDescent="0.35">
      <c r="C44" s="159"/>
      <c r="D44" s="159"/>
      <c r="E44" s="105"/>
      <c r="F44" s="105"/>
    </row>
    <row r="45" spans="3:13" ht="21" hidden="1" x14ac:dyDescent="0.35">
      <c r="C45" s="159"/>
      <c r="D45" s="159"/>
      <c r="E45" s="105"/>
      <c r="F45" s="105"/>
    </row>
    <row r="46" spans="3:13" ht="18.75" hidden="1" x14ac:dyDescent="0.3">
      <c r="C46" s="76"/>
      <c r="D46" s="105"/>
      <c r="E46" s="105"/>
      <c r="F46" s="105"/>
      <c r="G46" s="105"/>
      <c r="H46" s="105"/>
      <c r="I46" s="8"/>
      <c r="J46" s="76"/>
      <c r="K46" s="105"/>
      <c r="L46" s="105"/>
      <c r="M46" s="105"/>
    </row>
    <row r="47" spans="3:13" ht="18.75" hidden="1" x14ac:dyDescent="0.3">
      <c r="C47" s="113" t="s">
        <v>151</v>
      </c>
      <c r="D47" s="105"/>
      <c r="E47" s="105"/>
      <c r="F47" s="105"/>
      <c r="G47" s="105"/>
      <c r="H47" s="105"/>
      <c r="I47" s="8"/>
      <c r="J47" s="76"/>
      <c r="K47" s="105"/>
      <c r="L47" s="105"/>
      <c r="M47" s="105"/>
    </row>
    <row r="48" spans="3:13" ht="21" hidden="1" x14ac:dyDescent="0.35">
      <c r="C48" s="8" t="s">
        <v>139</v>
      </c>
      <c r="D48" s="8"/>
      <c r="E48" s="6"/>
      <c r="F48" s="70"/>
      <c r="G48" s="8"/>
      <c r="H48" s="8" t="s">
        <v>140</v>
      </c>
      <c r="I48" s="159"/>
      <c r="J48" s="160"/>
      <c r="K48" s="161"/>
      <c r="L48" s="159"/>
      <c r="M48" s="105"/>
    </row>
    <row r="49" spans="3:13" ht="21" hidden="1" x14ac:dyDescent="0.35">
      <c r="C49" s="162" t="s">
        <v>58</v>
      </c>
      <c r="D49" s="163"/>
      <c r="E49" s="164" t="s">
        <v>85</v>
      </c>
      <c r="F49" s="164"/>
      <c r="G49" s="165"/>
      <c r="H49" s="162" t="s">
        <v>58</v>
      </c>
      <c r="I49" s="163"/>
      <c r="J49" s="164" t="s">
        <v>85</v>
      </c>
      <c r="K49" s="166"/>
      <c r="L49" s="159"/>
      <c r="M49" s="4"/>
    </row>
    <row r="50" spans="3:13" ht="21" hidden="1" x14ac:dyDescent="0.35">
      <c r="C50" s="167" t="s">
        <v>61</v>
      </c>
      <c r="D50" s="168">
        <v>1</v>
      </c>
      <c r="E50" s="169">
        <v>2</v>
      </c>
      <c r="F50" s="169">
        <v>3</v>
      </c>
      <c r="G50" s="170"/>
      <c r="H50" s="184" t="s">
        <v>61</v>
      </c>
      <c r="I50" s="168">
        <v>1</v>
      </c>
      <c r="J50" s="169">
        <v>2</v>
      </c>
      <c r="K50" s="172">
        <v>3</v>
      </c>
      <c r="L50" s="159"/>
      <c r="M50" s="4"/>
    </row>
    <row r="51" spans="3:13" ht="21" hidden="1" x14ac:dyDescent="0.35">
      <c r="C51" s="21">
        <v>850</v>
      </c>
      <c r="D51" s="173">
        <f t="shared" ref="D51:F56" si="19">ABS(1000000*(D38/3*4/(3.142*(8.82/1000)^2*4186*(0.0038*70^2-0.0624*70+1000.7)*($G$5-$G$4))*(8.82/1000)/((-2.7093/1000000)*70^3+(579.84/1000000)*70^2-(45937/1000000)*70+1.7283)))</f>
        <v>363.52375810800874</v>
      </c>
      <c r="E51" s="174">
        <f t="shared" si="19"/>
        <v>646.26445885868225</v>
      </c>
      <c r="F51" s="175">
        <f t="shared" si="19"/>
        <v>807.83057357335281</v>
      </c>
      <c r="G51" s="170"/>
      <c r="H51" s="21">
        <v>850</v>
      </c>
      <c r="I51" s="173">
        <f>ABS(1000000*(I38/3*4/(3.142*(8.82/1000)^2*4186*(0.0038*70^2-0.0624*70+1000.7)*($G$5-$G$4))*(8.82/1000)/((-2.7093/1000000)*70^3+(579.84/1000000)*70^2-(45937/1000000)*70+1.7283)))</f>
        <v>537.94172285680088</v>
      </c>
      <c r="J51" s="174">
        <f t="shared" ref="J51:K51" si="20">ABS(1000000*(J38/3*4/(3.142*(8.82/1000)^2*4186*(0.0038*70^2-0.0624*70+1000.7)*($G$5-$G$4))*(8.82/1000)/((-2.7093/1000000)*70^3+(579.84/1000000)*70^2-(45937/1000000)*70+1.7283)))</f>
        <v>958.38081683020494</v>
      </c>
      <c r="K51" s="175">
        <f t="shared" si="20"/>
        <v>1197.0580317496047</v>
      </c>
      <c r="L51" s="159"/>
      <c r="M51" s="76"/>
    </row>
    <row r="52" spans="3:13" ht="21" hidden="1" x14ac:dyDescent="0.35">
      <c r="C52" s="189">
        <v>1200</v>
      </c>
      <c r="D52" s="177">
        <f t="shared" si="19"/>
        <v>727.04751621601747</v>
      </c>
      <c r="E52" s="178">
        <f t="shared" si="19"/>
        <v>1294.3648962936675</v>
      </c>
      <c r="F52" s="179">
        <f t="shared" si="19"/>
        <v>1617.4971257230084</v>
      </c>
      <c r="G52" s="170"/>
      <c r="H52" s="189">
        <v>1200</v>
      </c>
      <c r="I52" s="177">
        <f t="shared" ref="I52:K52" si="21">ABS(1000000*(I39/3*4/(3.142*(8.82/1000)^2*4186*(0.0038*70^2-0.0624*70+1000.7)*($G$5-$G$4))*(8.82/1000)/((-2.7093/1000000)*70^3+(579.84/1000000)*70^2-(45937/1000000)*70+1.7283)))</f>
        <v>1075.8834457136018</v>
      </c>
      <c r="J52" s="178">
        <f t="shared" si="21"/>
        <v>1913.0896765078035</v>
      </c>
      <c r="K52" s="179">
        <f t="shared" si="21"/>
        <v>2392.2800849229061</v>
      </c>
      <c r="L52" s="159"/>
      <c r="M52" s="105"/>
    </row>
    <row r="53" spans="3:13" ht="21" hidden="1" x14ac:dyDescent="0.35">
      <c r="C53" s="22">
        <v>1600</v>
      </c>
      <c r="D53" s="181">
        <f t="shared" si="19"/>
        <v>1081.3913814425109</v>
      </c>
      <c r="E53" s="182">
        <f t="shared" si="19"/>
        <v>1920.4335908130158</v>
      </c>
      <c r="F53" s="183">
        <f t="shared" si="19"/>
        <v>2401.4599778044217</v>
      </c>
      <c r="G53" s="170"/>
      <c r="H53" s="22">
        <v>1600</v>
      </c>
      <c r="I53" s="181">
        <f t="shared" ref="I53:K53" si="22">ABS(1000000*(I40/3*4/(3.142*(8.82/1000)^2*4186*(0.0038*70^2-0.0624*70+1000.7)*($G$5-$G$4))*(8.82/1000)/((-2.7093/1000000)*70^3+(579.84/1000000)*70^2-(45937/1000000)*70+1.7283)))</f>
        <v>1599.1373399599777</v>
      </c>
      <c r="J53" s="182">
        <f t="shared" si="22"/>
        <v>2843.9308146934623</v>
      </c>
      <c r="K53" s="183">
        <f t="shared" si="22"/>
        <v>3554.4545237227521</v>
      </c>
      <c r="L53" s="159"/>
      <c r="M53" s="105"/>
    </row>
    <row r="54" spans="3:13" ht="21" hidden="1" x14ac:dyDescent="0.35">
      <c r="C54" s="21">
        <v>2100</v>
      </c>
      <c r="D54" s="173">
        <f t="shared" si="19"/>
        <v>1540.3860255182794</v>
      </c>
      <c r="E54" s="174">
        <f t="shared" si="19"/>
        <v>2739.2800358441873</v>
      </c>
      <c r="F54" s="175">
        <f t="shared" si="19"/>
        <v>3424.1000448052341</v>
      </c>
      <c r="G54" s="170"/>
      <c r="H54" s="21">
        <v>2100</v>
      </c>
      <c r="I54" s="173">
        <f t="shared" ref="I54:K54" si="23">ABS(1000000*(I41/3*4/(3.142*(8.82/1000)^2*4186*(0.0038*70^2-0.0624*70+1000.7)*($G$5-$G$4))*(8.82/1000)/((-2.7093/1000000)*70^3+(579.84/1000000)*70^2-(45937/1000000)*70+1.7283)))</f>
        <v>2280.2853917684183</v>
      </c>
      <c r="J54" s="174">
        <f t="shared" si="23"/>
        <v>4053.840696477188</v>
      </c>
      <c r="K54" s="175">
        <f t="shared" si="23"/>
        <v>5067.3008705964849</v>
      </c>
      <c r="L54" s="159"/>
      <c r="M54" s="105"/>
    </row>
    <row r="55" spans="3:13" ht="21" hidden="1" x14ac:dyDescent="0.35">
      <c r="C55" s="189">
        <v>2400</v>
      </c>
      <c r="D55" s="177">
        <f t="shared" si="19"/>
        <v>1883.7140192869542</v>
      </c>
      <c r="E55" s="178">
        <f t="shared" si="19"/>
        <v>3346.988944600505</v>
      </c>
      <c r="F55" s="179">
        <f t="shared" si="19"/>
        <v>4184.1951753947069</v>
      </c>
      <c r="G55" s="170"/>
      <c r="H55" s="189">
        <v>2400</v>
      </c>
      <c r="I55" s="177">
        <f t="shared" ref="I55:K55" si="24">ABS(1000000*(I42/3*4/(3.142*(8.82/1000)^2*4186*(0.0038*70^2-0.0624*70+1000.7)*($G$5-$G$4))*(8.82/1000)/((-2.7093/1000000)*70^3+(579.84/1000000)*70^2-(45937/1000000)*70+1.7283)))</f>
        <v>2787.0154788280674</v>
      </c>
      <c r="J55" s="178">
        <f t="shared" si="24"/>
        <v>4955.3061774419984</v>
      </c>
      <c r="K55" s="179">
        <f t="shared" si="24"/>
        <v>6194.5917164465736</v>
      </c>
      <c r="L55" s="159"/>
      <c r="M55" s="105"/>
    </row>
    <row r="56" spans="3:13" ht="21" hidden="1" x14ac:dyDescent="0.35">
      <c r="C56" s="22">
        <v>2700</v>
      </c>
      <c r="D56" s="181">
        <f t="shared" si="19"/>
        <v>2258.2536488527812</v>
      </c>
      <c r="E56" s="182">
        <f t="shared" si="19"/>
        <v>4013.4491677985202</v>
      </c>
      <c r="F56" s="183">
        <f t="shared" si="19"/>
        <v>5017.729449036301</v>
      </c>
      <c r="G56" s="170"/>
      <c r="H56" s="22">
        <v>2700</v>
      </c>
      <c r="I56" s="181">
        <f t="shared" ref="I56:K56" si="25">ABS(1000000*(I43/3*4/(3.142*(8.82/1000)^2*4186*(0.0038*70^2-0.0624*70+1000.7)*($G$5-$G$4))*(8.82/1000)/((-2.7093/1000000)*70^3+(579.84/1000000)*70^2-(45937/1000000)*70+1.7283)))</f>
        <v>3341.4810088715958</v>
      </c>
      <c r="J56" s="182">
        <f t="shared" si="25"/>
        <v>5941.2266729167495</v>
      </c>
      <c r="K56" s="183">
        <f t="shared" si="25"/>
        <v>7426.5333411459369</v>
      </c>
      <c r="L56" s="159"/>
      <c r="M56" s="105"/>
    </row>
    <row r="57" spans="3:13" ht="21" hidden="1" x14ac:dyDescent="0.35">
      <c r="C57" s="159"/>
      <c r="D57" s="159"/>
      <c r="E57" s="105"/>
      <c r="F57" s="105"/>
    </row>
    <row r="58" spans="3:13" ht="18.75" hidden="1" x14ac:dyDescent="0.3">
      <c r="C58" s="76"/>
      <c r="D58" s="105"/>
      <c r="E58" s="105"/>
      <c r="F58" s="105"/>
      <c r="G58" s="105"/>
      <c r="H58" s="105"/>
      <c r="I58" s="8"/>
      <c r="J58" s="76"/>
      <c r="K58" s="105"/>
      <c r="L58" s="105"/>
      <c r="M58" s="105"/>
    </row>
    <row r="59" spans="3:13" ht="18.75" hidden="1" x14ac:dyDescent="0.3">
      <c r="C59" s="112" t="s">
        <v>79</v>
      </c>
      <c r="J59" s="2"/>
    </row>
    <row r="60" spans="3:13" ht="21" hidden="1" x14ac:dyDescent="0.35">
      <c r="C60" s="8" t="s">
        <v>139</v>
      </c>
      <c r="D60" s="8"/>
      <c r="E60" s="6"/>
      <c r="F60" s="70"/>
      <c r="G60" s="8"/>
      <c r="H60" s="8" t="s">
        <v>140</v>
      </c>
      <c r="I60" s="159"/>
      <c r="J60" s="160"/>
      <c r="K60" s="161"/>
      <c r="L60" s="159"/>
    </row>
    <row r="61" spans="3:13" ht="21" hidden="1" x14ac:dyDescent="0.35">
      <c r="C61" s="162" t="s">
        <v>58</v>
      </c>
      <c r="D61" s="163"/>
      <c r="E61" s="164" t="s">
        <v>85</v>
      </c>
      <c r="F61" s="164"/>
      <c r="G61" s="165"/>
      <c r="H61" s="162" t="s">
        <v>58</v>
      </c>
      <c r="I61" s="163"/>
      <c r="J61" s="164" t="s">
        <v>85</v>
      </c>
      <c r="K61" s="166"/>
      <c r="L61" s="159"/>
      <c r="M61" s="4"/>
    </row>
    <row r="62" spans="3:13" ht="21" hidden="1" x14ac:dyDescent="0.35">
      <c r="C62" s="167" t="s">
        <v>61</v>
      </c>
      <c r="D62" s="168">
        <v>1</v>
      </c>
      <c r="E62" s="169">
        <v>2</v>
      </c>
      <c r="F62" s="169">
        <v>3</v>
      </c>
      <c r="G62" s="170"/>
      <c r="H62" s="184" t="s">
        <v>61</v>
      </c>
      <c r="I62" s="168">
        <v>1</v>
      </c>
      <c r="J62" s="169">
        <v>2</v>
      </c>
      <c r="K62" s="172">
        <v>3</v>
      </c>
      <c r="L62" s="159"/>
      <c r="M62" s="4"/>
    </row>
    <row r="63" spans="3:13" ht="21" hidden="1" x14ac:dyDescent="0.35">
      <c r="C63" s="21">
        <v>850</v>
      </c>
      <c r="D63" s="38">
        <f t="shared" ref="D63:F68" si="26">ABS(1000000*(D38/3*4/(3.142*(8.82/1000)^2*4186*(0.0038*(($G$4+$G$5)/2)^2-0.0624*($G$4+$G$5)/2+1000.7)*($G$5-$G$4))*(8.82/1000)/((-2.7093/1000000)*(($G$4+$G$5)/2)^3+(579.84/1000000)*(($G$4+$G$5)/2)^2-(45937/1000000)*($G$4+$G$5)/2+1.7283)))</f>
        <v>142.11429530934925</v>
      </c>
      <c r="E63" s="174">
        <f t="shared" si="26"/>
        <v>252.64763610550978</v>
      </c>
      <c r="F63" s="175">
        <f t="shared" si="26"/>
        <v>315.80954513188721</v>
      </c>
      <c r="G63" s="170"/>
      <c r="H63" s="21">
        <v>850</v>
      </c>
      <c r="I63" s="173">
        <f>ABS(1000000*(I38/3*4/(3.142*(8.82/1000)^2*4186*(0.0038*(($G$4+$G$5)/2)^2-0.0624*($G$4+$G$5)/2+1000.7)*($G$5-$G$4))*(8.82/1000)/((-2.7093/1000000)*(($G$4+$G$5)/2)^3+(579.84/1000000)*(($G$4+$G$5)/2)^2-(45937/1000000)*($G$4+$G$5)/2+1.7283)))</f>
        <v>210.30044709918852</v>
      </c>
      <c r="J63" s="174">
        <f t="shared" ref="J63:K63" si="27">ABS(1000000*(J38/3*4/(3.142*(8.82/1000)^2*4186*(0.0038*(($G$4+$G$5)/2)^2-0.0624*($G$4+$G$5)/2+1000.7)*($G$5-$G$4))*(8.82/1000)/((-2.7093/1000000)*(($G$4+$G$5)/2)^3+(579.84/1000000)*(($G$4+$G$5)/2)^2-(45937/1000000)*($G$4+$G$5)/2+1.7283)))</f>
        <v>374.66496036101165</v>
      </c>
      <c r="K63" s="175">
        <f t="shared" si="27"/>
        <v>467.97232596816019</v>
      </c>
      <c r="L63" s="159"/>
      <c r="M63" s="76"/>
    </row>
    <row r="64" spans="3:13" ht="21" hidden="1" x14ac:dyDescent="0.35">
      <c r="C64" s="189">
        <v>1200</v>
      </c>
      <c r="D64" s="177">
        <f t="shared" si="26"/>
        <v>284.22859061869849</v>
      </c>
      <c r="E64" s="178">
        <f t="shared" si="26"/>
        <v>506.01302117722838</v>
      </c>
      <c r="F64" s="179">
        <f t="shared" si="26"/>
        <v>632.3368392299833</v>
      </c>
      <c r="G64" s="170"/>
      <c r="H64" s="189">
        <v>1200</v>
      </c>
      <c r="I64" s="177">
        <f t="shared" ref="I64:K64" si="28">ABS(1000000*(I39/3*4/(3.142*(8.82/1000)^2*4186*(0.0038*(($G$4+$G$5)/2)^2-0.0624*($G$4+$G$5)/2+1000.7)*($G$5-$G$4))*(8.82/1000)/((-2.7093/1000000)*(($G$4+$G$5)/2)^3+(579.84/1000000)*(($G$4+$G$5)/2)^2-(45937/1000000)*($G$4+$G$5)/2+1.7283)))</f>
        <v>420.60089419837703</v>
      </c>
      <c r="J64" s="178">
        <f t="shared" si="28"/>
        <v>747.89442278960553</v>
      </c>
      <c r="K64" s="179">
        <f t="shared" si="28"/>
        <v>935.2269029701115</v>
      </c>
      <c r="L64" s="159"/>
      <c r="M64" s="105"/>
    </row>
    <row r="65" spans="3:13" ht="21" hidden="1" x14ac:dyDescent="0.35">
      <c r="C65" s="22">
        <v>1600</v>
      </c>
      <c r="D65" s="181">
        <f t="shared" si="26"/>
        <v>422.75414109700358</v>
      </c>
      <c r="E65" s="182">
        <f t="shared" si="26"/>
        <v>750.76541865444096</v>
      </c>
      <c r="F65" s="183">
        <f t="shared" si="26"/>
        <v>938.81564780115571</v>
      </c>
      <c r="G65" s="170"/>
      <c r="H65" s="22">
        <v>1600</v>
      </c>
      <c r="I65" s="181">
        <f t="shared" ref="I65:K65" si="29">ABS(1000000*(I40/3*4/(3.142*(8.82/1000)^2*4186*(0.0038*(($G$4+$G$5)/2)^2-0.0624*($G$4+$G$5)/2+1000.7)*($G$5-$G$4))*(8.82/1000)/((-2.7093/1000000)*(($G$4+$G$5)/2)^3+(579.84/1000000)*(($G$4+$G$5)/2)^2-(45937/1000000)*($G$4+$G$5)/2+1.7283)))</f>
        <v>625.15934956789499</v>
      </c>
      <c r="J65" s="182">
        <f t="shared" si="29"/>
        <v>1111.7931486574848</v>
      </c>
      <c r="K65" s="183">
        <f t="shared" si="29"/>
        <v>1389.5619985803037</v>
      </c>
      <c r="L65" s="159"/>
      <c r="M65" s="105"/>
    </row>
    <row r="66" spans="3:13" ht="21" hidden="1" x14ac:dyDescent="0.35">
      <c r="C66" s="21">
        <v>2100</v>
      </c>
      <c r="D66" s="173">
        <f t="shared" si="26"/>
        <v>602.19138264921219</v>
      </c>
      <c r="E66" s="174">
        <f t="shared" si="26"/>
        <v>1070.8814575835811</v>
      </c>
      <c r="F66" s="175">
        <f t="shared" si="26"/>
        <v>1338.6018219794762</v>
      </c>
      <c r="G66" s="170"/>
      <c r="H66" s="21">
        <v>2100</v>
      </c>
      <c r="I66" s="173">
        <f t="shared" ref="I66:K66" si="30">ABS(1000000*(I41/3*4/(3.142*(8.82/1000)^2*4186*(0.0038*(($G$4+$G$5)/2)^2-0.0624*($G$4+$G$5)/2+1000.7)*($G$5-$G$4))*(8.82/1000)/((-2.7093/1000000)*(($G$4+$G$5)/2)^3+(579.84/1000000)*(($G$4+$G$5)/2)^2-(45937/1000000)*($G$4+$G$5)/2+1.7283)))</f>
        <v>891.44421603137266</v>
      </c>
      <c r="J66" s="174">
        <f t="shared" si="30"/>
        <v>1584.7897173891067</v>
      </c>
      <c r="K66" s="175">
        <f t="shared" si="30"/>
        <v>1980.9871467363835</v>
      </c>
      <c r="L66" s="159"/>
      <c r="M66" s="105"/>
    </row>
    <row r="67" spans="3:13" ht="21" hidden="1" x14ac:dyDescent="0.35">
      <c r="C67" s="189">
        <v>2400</v>
      </c>
      <c r="D67" s="177">
        <f t="shared" si="26"/>
        <v>736.41043933026424</v>
      </c>
      <c r="E67" s="178">
        <f t="shared" si="26"/>
        <v>1308.4563653987054</v>
      </c>
      <c r="F67" s="179">
        <f t="shared" si="26"/>
        <v>1635.7498939899342</v>
      </c>
      <c r="G67" s="170"/>
      <c r="H67" s="189">
        <v>2400</v>
      </c>
      <c r="I67" s="177">
        <f t="shared" ref="I67:K67" si="31">ABS(1000000*(I42/3*4/(3.142*(8.82/1000)^2*4186*(0.0038*(($G$4+$G$5)/2)^2-0.0624*($G$4+$G$5)/2+1000.7)*($G$5-$G$4))*(8.82/1000)/((-2.7093/1000000)*(($G$4+$G$5)/2)^3+(579.84/1000000)*(($G$4+$G$5)/2)^2-(45937/1000000)*($G$4+$G$5)/2+1.7283)))</f>
        <v>1089.5429307050108</v>
      </c>
      <c r="J67" s="178">
        <f t="shared" si="31"/>
        <v>1937.2044597976444</v>
      </c>
      <c r="K67" s="179">
        <f t="shared" si="31"/>
        <v>2421.6850119886085</v>
      </c>
      <c r="L67" s="159"/>
      <c r="M67" s="105"/>
    </row>
    <row r="68" spans="3:13" ht="21" hidden="1" x14ac:dyDescent="0.35">
      <c r="C68" s="22">
        <v>2700</v>
      </c>
      <c r="D68" s="181">
        <f t="shared" si="26"/>
        <v>882.83122843686647</v>
      </c>
      <c r="E68" s="182">
        <f t="shared" si="26"/>
        <v>1568.9992401325123</v>
      </c>
      <c r="F68" s="183">
        <f t="shared" si="26"/>
        <v>1961.6079246487445</v>
      </c>
      <c r="G68" s="170"/>
      <c r="H68" s="22">
        <v>2700</v>
      </c>
      <c r="I68" s="181">
        <f t="shared" ref="I68:K68" si="32">ABS(1000000*(I43/3*4/(3.142*(8.82/1000)^2*4186*(0.0038*(($G$4+$G$5)/2)^2-0.0624*($G$4+$G$5)/2+1000.7)*($G$5-$G$4))*(8.82/1000)/((-2.7093/1000000)*(($G$4+$G$5)/2)^3+(579.84/1000000)*(($G$4+$G$5)/2)^2-(45937/1000000)*($G$4+$G$5)/2+1.7283)))</f>
        <v>1306.3031185000789</v>
      </c>
      <c r="J68" s="182">
        <f t="shared" si="32"/>
        <v>2322.6356546517886</v>
      </c>
      <c r="K68" s="183">
        <f t="shared" si="32"/>
        <v>2903.2945683147364</v>
      </c>
      <c r="L68" s="159"/>
      <c r="M68" s="105"/>
    </row>
    <row r="69" spans="3:13" ht="21" hidden="1" x14ac:dyDescent="0.35">
      <c r="C69" s="159"/>
      <c r="D69" s="159"/>
      <c r="E69" s="105"/>
      <c r="F69" s="105"/>
    </row>
    <row r="70" spans="3:13" ht="18.75" hidden="1" x14ac:dyDescent="0.3">
      <c r="C70" s="76"/>
      <c r="D70" s="105"/>
      <c r="E70" s="105"/>
      <c r="F70" s="105"/>
      <c r="G70" s="105"/>
      <c r="H70" s="105"/>
      <c r="I70" s="8"/>
      <c r="J70" s="76"/>
      <c r="K70" s="105"/>
      <c r="L70" s="105"/>
      <c r="M70" s="105"/>
    </row>
    <row r="71" spans="3:13" ht="18.75" hidden="1" x14ac:dyDescent="0.3">
      <c r="C71" s="42" t="s">
        <v>83</v>
      </c>
      <c r="D71" s="62"/>
      <c r="E71" s="62"/>
      <c r="F71" s="62"/>
      <c r="G71" s="62"/>
      <c r="H71" s="62"/>
      <c r="I71" s="10"/>
      <c r="J71" s="10"/>
      <c r="K71" s="62"/>
      <c r="L71" s="62"/>
      <c r="M71" s="105"/>
    </row>
    <row r="72" spans="3:13" ht="21" hidden="1" x14ac:dyDescent="0.35">
      <c r="C72" s="8" t="s">
        <v>139</v>
      </c>
      <c r="D72" s="8"/>
      <c r="E72" s="6"/>
      <c r="F72" s="70"/>
      <c r="G72" s="8"/>
      <c r="H72" s="8" t="s">
        <v>140</v>
      </c>
      <c r="I72" s="159"/>
      <c r="J72" s="160"/>
      <c r="K72" s="161"/>
      <c r="L72" s="159"/>
    </row>
    <row r="73" spans="3:13" ht="21" hidden="1" x14ac:dyDescent="0.35">
      <c r="C73" s="162" t="s">
        <v>58</v>
      </c>
      <c r="D73" s="163"/>
      <c r="E73" s="164" t="s">
        <v>85</v>
      </c>
      <c r="F73" s="164"/>
      <c r="G73" s="165"/>
      <c r="H73" s="162" t="s">
        <v>58</v>
      </c>
      <c r="I73" s="163"/>
      <c r="J73" s="164" t="s">
        <v>85</v>
      </c>
      <c r="K73" s="166"/>
      <c r="L73" s="159"/>
      <c r="M73" s="4"/>
    </row>
    <row r="74" spans="3:13" ht="21" hidden="1" x14ac:dyDescent="0.35">
      <c r="C74" s="167" t="s">
        <v>61</v>
      </c>
      <c r="D74" s="168">
        <v>1</v>
      </c>
      <c r="E74" s="169">
        <v>2</v>
      </c>
      <c r="F74" s="169">
        <v>3</v>
      </c>
      <c r="G74" s="170"/>
      <c r="H74" s="184" t="s">
        <v>61</v>
      </c>
      <c r="I74" s="168">
        <v>1</v>
      </c>
      <c r="J74" s="169">
        <v>2</v>
      </c>
      <c r="K74" s="172">
        <v>3</v>
      </c>
      <c r="L74" s="159"/>
      <c r="M74" s="178"/>
    </row>
    <row r="75" spans="3:13" ht="21" hidden="1" x14ac:dyDescent="0.35">
      <c r="C75" s="21">
        <v>850</v>
      </c>
      <c r="D75" s="34">
        <f t="shared" ref="D75:F80" si="33">(0.118*LN(D63)+0.0017)/(0.118*LN(D26)+0.0017)*D38</f>
        <v>71.352541437919214</v>
      </c>
      <c r="E75" s="174">
        <f t="shared" si="33"/>
        <v>128.5502292654254</v>
      </c>
      <c r="F75" s="175">
        <f t="shared" si="33"/>
        <v>161.41116587888669</v>
      </c>
      <c r="G75" s="170"/>
      <c r="H75" s="21">
        <v>850</v>
      </c>
      <c r="I75" s="173">
        <f t="shared" ref="I75:K80" si="34">(0.118*LN(I63)+0.0017)/(0.118*LN(I26)+0.0017)*I38</f>
        <v>106.58097973416946</v>
      </c>
      <c r="J75" s="174">
        <f t="shared" si="34"/>
        <v>192.11073455104332</v>
      </c>
      <c r="K75" s="175">
        <f t="shared" si="34"/>
        <v>240.90213458597339</v>
      </c>
      <c r="L75" s="159"/>
      <c r="M75" s="76"/>
    </row>
    <row r="76" spans="3:13" ht="21" hidden="1" x14ac:dyDescent="0.35">
      <c r="C76" s="189">
        <v>1200</v>
      </c>
      <c r="D76" s="177">
        <f t="shared" si="33"/>
        <v>144.96831563224771</v>
      </c>
      <c r="E76" s="178">
        <f t="shared" si="33"/>
        <v>260.82928664493699</v>
      </c>
      <c r="F76" s="179">
        <f t="shared" si="33"/>
        <v>327.12073557721686</v>
      </c>
      <c r="G76" s="170"/>
      <c r="H76" s="189">
        <v>1200</v>
      </c>
      <c r="I76" s="177">
        <f t="shared" si="34"/>
        <v>216.1145063769236</v>
      </c>
      <c r="J76" s="178">
        <f t="shared" si="34"/>
        <v>387.89345316938119</v>
      </c>
      <c r="K76" s="179">
        <f t="shared" si="34"/>
        <v>486.62039697250049</v>
      </c>
      <c r="L76" s="159"/>
      <c r="M76" s="105"/>
    </row>
    <row r="77" spans="3:13" ht="21" hidden="1" x14ac:dyDescent="0.35">
      <c r="C77" s="22">
        <v>1600</v>
      </c>
      <c r="D77" s="181">
        <f t="shared" si="33"/>
        <v>217.24050842841399</v>
      </c>
      <c r="E77" s="182">
        <f t="shared" si="33"/>
        <v>389.4046991708795</v>
      </c>
      <c r="F77" s="183">
        <f t="shared" si="33"/>
        <v>488.51385672535378</v>
      </c>
      <c r="G77" s="170"/>
      <c r="H77" s="22">
        <v>1600</v>
      </c>
      <c r="I77" s="181">
        <f t="shared" si="34"/>
        <v>323.34984238797466</v>
      </c>
      <c r="J77" s="182">
        <f t="shared" si="34"/>
        <v>579.85990611654154</v>
      </c>
      <c r="K77" s="183">
        <f t="shared" si="34"/>
        <v>726.8266599880767</v>
      </c>
      <c r="L77" s="159"/>
      <c r="M77" s="105"/>
    </row>
    <row r="78" spans="3:13" ht="21" hidden="1" x14ac:dyDescent="0.35">
      <c r="C78" s="21">
        <v>2100</v>
      </c>
      <c r="D78" s="173">
        <f t="shared" si="33"/>
        <v>311.28626089808046</v>
      </c>
      <c r="E78" s="174">
        <f t="shared" si="33"/>
        <v>558.24162125704231</v>
      </c>
      <c r="F78" s="175">
        <f t="shared" si="33"/>
        <v>699.84107532267774</v>
      </c>
      <c r="G78" s="170"/>
      <c r="H78" s="21">
        <v>2100</v>
      </c>
      <c r="I78" s="173">
        <f t="shared" si="34"/>
        <v>463.5262349382802</v>
      </c>
      <c r="J78" s="174">
        <f t="shared" si="34"/>
        <v>830.289943752883</v>
      </c>
      <c r="K78" s="175">
        <f t="shared" si="34"/>
        <v>1040.5990646454336</v>
      </c>
      <c r="L78" s="159"/>
      <c r="M78" s="105"/>
    </row>
    <row r="79" spans="3:13" ht="21" hidden="1" x14ac:dyDescent="0.35">
      <c r="C79" s="189">
        <v>2400</v>
      </c>
      <c r="D79" s="177">
        <f t="shared" si="33"/>
        <v>381.84909214184427</v>
      </c>
      <c r="E79" s="178">
        <f t="shared" si="33"/>
        <v>683.88227737461705</v>
      </c>
      <c r="F79" s="179">
        <f t="shared" si="33"/>
        <v>857.31662364366582</v>
      </c>
      <c r="G79" s="170"/>
      <c r="H79" s="189">
        <v>2400</v>
      </c>
      <c r="I79" s="177">
        <f t="shared" si="34"/>
        <v>568.10160665377271</v>
      </c>
      <c r="J79" s="178">
        <f t="shared" si="34"/>
        <v>1017.3387586832762</v>
      </c>
      <c r="K79" s="179">
        <f t="shared" si="34"/>
        <v>1274.9565000257003</v>
      </c>
      <c r="L79" s="159"/>
      <c r="M79" s="105"/>
    </row>
    <row r="80" spans="3:13" ht="21" hidden="1" x14ac:dyDescent="0.35">
      <c r="C80" s="22">
        <v>2700</v>
      </c>
      <c r="D80" s="181">
        <f t="shared" si="33"/>
        <v>458.98447002698191</v>
      </c>
      <c r="E80" s="182">
        <f t="shared" si="33"/>
        <v>821.91705930368278</v>
      </c>
      <c r="F80" s="183">
        <f t="shared" si="33"/>
        <v>1030.3029657376524</v>
      </c>
      <c r="G80" s="170"/>
      <c r="H80" s="22">
        <v>2700</v>
      </c>
      <c r="I80" s="181">
        <f t="shared" si="34"/>
        <v>682.74249464913385</v>
      </c>
      <c r="J80" s="182">
        <f t="shared" si="34"/>
        <v>1222.2495374125622</v>
      </c>
      <c r="K80" s="183">
        <f t="shared" si="34"/>
        <v>1531.4741380324833</v>
      </c>
      <c r="L80" s="159"/>
      <c r="M80" s="105"/>
    </row>
    <row r="81" spans="3:14" ht="21" hidden="1" x14ac:dyDescent="0.35">
      <c r="C81" s="159"/>
      <c r="D81" s="159"/>
      <c r="E81" s="105"/>
      <c r="F81" s="105"/>
    </row>
    <row r="82" spans="3:14" ht="21" hidden="1" x14ac:dyDescent="0.35">
      <c r="C82" s="76"/>
      <c r="D82" s="105"/>
      <c r="E82" s="105"/>
      <c r="F82" s="105"/>
      <c r="G82" s="105"/>
      <c r="H82" s="105"/>
      <c r="I82" s="71"/>
      <c r="J82" s="76"/>
      <c r="K82" s="105"/>
      <c r="L82" s="105"/>
      <c r="M82" s="178"/>
      <c r="N82" s="4"/>
    </row>
    <row r="83" spans="3:14" ht="18.75" hidden="1" x14ac:dyDescent="0.3">
      <c r="C83" s="23" t="s">
        <v>82</v>
      </c>
      <c r="J83" s="25"/>
      <c r="M83" s="105"/>
    </row>
    <row r="84" spans="3:14" ht="21" hidden="1" x14ac:dyDescent="0.35">
      <c r="C84" s="8" t="s">
        <v>139</v>
      </c>
      <c r="D84" s="8"/>
      <c r="E84" s="6"/>
      <c r="F84" s="70"/>
      <c r="G84" s="8"/>
      <c r="H84" s="8" t="s">
        <v>140</v>
      </c>
      <c r="I84" s="159"/>
      <c r="J84" s="160"/>
      <c r="K84" s="161"/>
      <c r="L84" s="159"/>
    </row>
    <row r="85" spans="3:14" ht="21" hidden="1" x14ac:dyDescent="0.35">
      <c r="C85" s="162" t="s">
        <v>58</v>
      </c>
      <c r="D85" s="163"/>
      <c r="E85" s="164" t="s">
        <v>85</v>
      </c>
      <c r="F85" s="164"/>
      <c r="G85" s="165"/>
      <c r="H85" s="162" t="s">
        <v>58</v>
      </c>
      <c r="I85" s="163"/>
      <c r="J85" s="164" t="s">
        <v>85</v>
      </c>
      <c r="K85" s="166"/>
      <c r="L85" s="159"/>
    </row>
    <row r="86" spans="3:14" ht="21" hidden="1" x14ac:dyDescent="0.35">
      <c r="C86" s="167" t="s">
        <v>61</v>
      </c>
      <c r="D86" s="168">
        <v>1</v>
      </c>
      <c r="E86" s="169">
        <v>2</v>
      </c>
      <c r="F86" s="169">
        <v>3</v>
      </c>
      <c r="G86" s="170"/>
      <c r="H86" s="184" t="s">
        <v>61</v>
      </c>
      <c r="I86" s="168">
        <v>1</v>
      </c>
      <c r="J86" s="169">
        <v>2</v>
      </c>
      <c r="K86" s="172">
        <v>3</v>
      </c>
      <c r="L86" s="159"/>
      <c r="M86" s="4"/>
    </row>
    <row r="87" spans="3:14" ht="18.75" hidden="1" x14ac:dyDescent="0.3">
      <c r="C87" s="21">
        <v>850</v>
      </c>
      <c r="D87" s="186">
        <f>(IF(D63&lt;2300,64/D63,IF(D63&gt;3000,(-1.8*LOG((0.002/8.82/3.7)^1.11+6.9/D63))^-2,23.857*10^-6*D63-0.0271)))/(IF(D51&lt;2300,64/D51,IF(D51&gt;3000,(-1.8*LOG((0.002/8.82/3.7)^1.11+6.9/D51))^-2,23.857*10^-6*D51-0.0271)))*(2.0845*$C87/1000-1.2555)*D126^(0.0275*($C87/1000)^2-0.1172*$C87/1000+1.6726)</f>
        <v>53.72364228280675</v>
      </c>
      <c r="E87" s="187">
        <f t="shared" ref="E87:F87" si="35">(IF(E63&lt;2300,64/E63,IF(E63&gt;3000,(-1.8*LOG((0.002/8.82/3.7)^1.11+6.9/E63))^-2,23.857*10^-6*E63-0.0271)))/(IF(E51&lt;2300,64/E51,IF(E51&gt;3000,(-1.8*LOG((0.002/8.82/3.7)^1.11+6.9/E51))^-2,23.857*10^-6*E51-0.0271)))*(2.0845*$C87/1000-1.2555)*E126^(0.0275*($C87/1000)^2-0.1172*$C87/1000+1.6726)</f>
        <v>137.2140522615575</v>
      </c>
      <c r="F87" s="188">
        <f t="shared" si="35"/>
        <v>197.18267901338135</v>
      </c>
      <c r="G87" s="20"/>
      <c r="H87" s="21">
        <v>850</v>
      </c>
      <c r="I87" s="186">
        <f t="shared" ref="I87:K87" si="36">(IF(I63&lt;2300,64/I63,IF(I63&gt;3000,(-1.8*LOG((0.002/8.82/3.7)^1.11+6.9/I63))^-2,23.857*10^-6*I63-0.0271)))/(IF(I51&lt;2300,64/I51,IF(I51&gt;3000,(-1.8*LOG((0.002/8.82/3.7)^1.11+6.9/I51))^-2,23.857*10^-6*I51-0.0271)))*(2.0845*$C87/1000-1.2555)*I126^(0.0275*($C87/1000)^2-0.1172*$C87/1000+1.6726)</f>
        <v>101.80089992155418</v>
      </c>
      <c r="J87" s="187">
        <f t="shared" si="36"/>
        <v>260.20575171470495</v>
      </c>
      <c r="K87" s="188">
        <f t="shared" si="36"/>
        <v>373.14397006666729</v>
      </c>
      <c r="L87" s="8"/>
      <c r="M87" s="76"/>
    </row>
    <row r="88" spans="3:14" ht="18.75" hidden="1" x14ac:dyDescent="0.3">
      <c r="C88" s="189">
        <v>1200</v>
      </c>
      <c r="D88" s="150">
        <f t="shared" ref="D88:F88" si="37">(IF(D64&lt;2300,64/D64,IF(D64&gt;3000,(-1.8*LOG((0.002/8.82/3.7)^1.11+6.9/D64))^-2,23.857*10^-6*D64-0.0271)))/(IF(D52&lt;2300,64/D52,IF(D52&gt;3000,(-1.8*LOG((0.002/8.82/3.7)^1.11+6.9/D52))^-2,23.857*10^-6*D52-0.0271)))*(2.0845*$C88/1000-1.2555)*D127^(0.0275*($C88/1000)^2-0.1172*$C88/1000+1.6726)</f>
        <v>375.87411373728395</v>
      </c>
      <c r="E88" s="151">
        <f t="shared" si="37"/>
        <v>946.06519679571295</v>
      </c>
      <c r="F88" s="152">
        <f t="shared" si="37"/>
        <v>1350.4754577530425</v>
      </c>
      <c r="G88" s="20"/>
      <c r="H88" s="189">
        <v>1200</v>
      </c>
      <c r="I88" s="150">
        <f t="shared" ref="I88:K88" si="38">(IF(I64&lt;2300,64/I64,IF(I64&gt;3000,(-1.8*LOG((0.002/8.82/3.7)^1.11+6.9/I64))^-2,23.857*10^-6*I64-0.0271)))/(IF(I52&lt;2300,64/I52,IF(I52&gt;3000,(-1.8*LOG((0.002/8.82/3.7)^1.11+6.9/I52))^-2,23.857*10^-6*I52-0.0271)))*(2.0845*$C88/1000-1.2555)*I127^(0.0275*($C88/1000)^2-0.1172*$C88/1000+1.6726)</f>
        <v>703.99234264381471</v>
      </c>
      <c r="J88" s="151">
        <f t="shared" si="38"/>
        <v>1765.1800588373926</v>
      </c>
      <c r="K88" s="152">
        <f t="shared" si="38"/>
        <v>2250.0700109161089</v>
      </c>
      <c r="L88" s="8"/>
      <c r="M88" s="116"/>
    </row>
    <row r="89" spans="3:14" ht="18.75" hidden="1" x14ac:dyDescent="0.3">
      <c r="C89" s="22">
        <v>1600</v>
      </c>
      <c r="D89" s="153">
        <f t="shared" ref="D89:F89" si="39">(IF(D65&lt;2300,64/D65,IF(D65&gt;3000,(-1.8*LOG((0.002/8.82/3.7)^1.11+6.9/D65))^-2,23.857*10^-6*D65-0.0271)))/(IF(D53&lt;2300,64/D53,IF(D53&gt;3000,(-1.8*LOG((0.002/8.82/3.7)^1.11+6.9/D53))^-2,23.857*10^-6*D53-0.0271)))*(2.0845*$C89/1000-1.2555)*D128^(0.0275*($C89/1000)^2-0.1172*$C89/1000+1.6726)</f>
        <v>1121.0127253605706</v>
      </c>
      <c r="E89" s="154">
        <f t="shared" si="39"/>
        <v>2778.8371140840432</v>
      </c>
      <c r="F89" s="155">
        <f t="shared" si="39"/>
        <v>3490.2627410920691</v>
      </c>
      <c r="G89" s="20"/>
      <c r="H89" s="22">
        <v>1600</v>
      </c>
      <c r="I89" s="153">
        <f t="shared" ref="I89:K89" si="40">(IF(I65&lt;2300,64/I65,IF(I65&gt;3000,(-1.8*LOG((0.002/8.82/3.7)^1.11+6.9/I65))^-2,23.857*10^-6*I65-0.0271)))/(IF(I53&lt;2300,64/I53,IF(I53&gt;3000,(-1.8*LOG((0.002/8.82/3.7)^1.11+6.9/I53))^-2,23.857*10^-6*I53-0.0271)))*(2.0845*$C89/1000-1.2555)*I128^(0.0275*($C89/1000)^2-0.1172*$C89/1000+1.6726)</f>
        <v>2081.0929108500559</v>
      </c>
      <c r="J89" s="154">
        <f t="shared" si="40"/>
        <v>2851.0047244741045</v>
      </c>
      <c r="K89" s="155">
        <f t="shared" si="40"/>
        <v>3136.5147677508066</v>
      </c>
      <c r="L89" s="8"/>
      <c r="M89" s="116"/>
    </row>
    <row r="90" spans="3:14" ht="18.75" hidden="1" x14ac:dyDescent="0.3">
      <c r="C90" s="21">
        <v>2100</v>
      </c>
      <c r="D90" s="186">
        <f t="shared" ref="D90:F90" si="41">(IF(D66&lt;2300,64/D66,IF(D66&gt;3000,(-1.8*LOG((0.002/8.82/3.7)^1.11+6.9/D66))^-2,23.857*10^-6*D66-0.0271)))/(IF(D54&lt;2300,64/D54,IF(D54&gt;3000,(-1.8*LOG((0.002/8.82/3.7)^1.11+6.9/D54))^-2,23.857*10^-6*D54-0.0271)))*(2.0845*$C90/1000-1.2555)*D129^(0.0275*($C90/1000)^2-0.1172*$C90/1000+1.6726)</f>
        <v>2859.4628484845239</v>
      </c>
      <c r="E90" s="187">
        <f t="shared" si="41"/>
        <v>4313.1264954073531</v>
      </c>
      <c r="F90" s="188">
        <f t="shared" si="41"/>
        <v>4394.4929859140539</v>
      </c>
      <c r="G90" s="20"/>
      <c r="H90" s="21">
        <v>2100</v>
      </c>
      <c r="I90" s="186">
        <f t="shared" ref="I90:K90" si="42">(IF(I66&lt;2300,64/I66,IF(I66&gt;3000,(-1.8*LOG((0.002/8.82/3.7)^1.11+6.9/I66))^-2,23.857*10^-6*I66-0.0271)))/(IF(I54&lt;2300,64/I54,IF(I54&gt;3000,(-1.8*LOG((0.002/8.82/3.7)^1.11+6.9/I54))^-2,23.857*10^-6*I54-0.0271)))*(2.0845*$C90/1000-1.2555)*I129^(0.0275*($C90/1000)^2-0.1172*$C90/1000+1.6726)</f>
        <v>5295.5800103585452</v>
      </c>
      <c r="J90" s="187">
        <f t="shared" si="42"/>
        <v>5099.9636215024366</v>
      </c>
      <c r="K90" s="188">
        <f t="shared" si="42"/>
        <v>6193.7411799795464</v>
      </c>
      <c r="L90" s="8"/>
      <c r="M90" s="116"/>
    </row>
    <row r="91" spans="3:14" ht="18.75" hidden="1" x14ac:dyDescent="0.3">
      <c r="C91" s="189">
        <v>2400</v>
      </c>
      <c r="D91" s="150">
        <f t="shared" ref="D91:F91" si="43">(IF(D67&lt;2300,64/D67,IF(D67&gt;3000,(-1.8*LOG((0.002/8.82/3.7)^1.11+6.9/D67))^-2,23.857*10^-6*D67-0.0271)))/(IF(D55&lt;2300,64/D55,IF(D55&gt;3000,(-1.8*LOG((0.002/8.82/3.7)^1.11+6.9/D55))^-2,23.857*10^-6*D55-0.0271)))*(2.0845*$C91/1000-1.2555)*D130^(0.0275*($C91/1000)^2-0.1172*$C91/1000+1.6726)</f>
        <v>4746.0127542727769</v>
      </c>
      <c r="E91" s="151">
        <f t="shared" si="43"/>
        <v>5215.984124317074</v>
      </c>
      <c r="F91" s="152">
        <f t="shared" si="43"/>
        <v>6353.4372438331338</v>
      </c>
      <c r="G91" s="20"/>
      <c r="H91" s="189">
        <v>2400</v>
      </c>
      <c r="I91" s="150">
        <f t="shared" ref="I91:K91" si="44">(IF(I67&lt;2300,64/I67,IF(I67&gt;3000,(-1.8*LOG((0.002/8.82/3.7)^1.11+6.9/I67))^-2,23.857*10^-6*I67-0.0271)))/(IF(I55&lt;2300,64/I55,IF(I55&gt;3000,(-1.8*LOG((0.002/8.82/3.7)^1.11+6.9/I55))^-2,23.857*10^-6*I55-0.0271)))*(2.0845*$C91/1000-1.2555)*I130^(0.0275*($C91/1000)^2-0.1172*$C91/1000+1.6726)</f>
        <v>5121.122830928156</v>
      </c>
      <c r="J91" s="151">
        <f t="shared" si="44"/>
        <v>7363.7709559215591</v>
      </c>
      <c r="K91" s="152">
        <f t="shared" si="44"/>
        <v>10360.163629067125</v>
      </c>
      <c r="L91" s="8"/>
      <c r="M91" s="116"/>
    </row>
    <row r="92" spans="3:14" ht="18.75" hidden="1" x14ac:dyDescent="0.3">
      <c r="C92" s="22">
        <v>2700</v>
      </c>
      <c r="D92" s="153">
        <f t="shared" ref="D92:F92" si="45">(IF(D68&lt;2300,64/D68,IF(D68&gt;3000,(-1.8*LOG((0.002/8.82/3.7)^1.11+6.9/D68))^-2,23.857*10^-6*D68-0.0271)))/(IF(D56&lt;2300,64/D56,IF(D56&gt;3000,(-1.8*LOG((0.002/8.82/3.7)^1.11+6.9/D56))^-2,23.857*10^-6*D56-0.0271)))*(2.0845*$C92/1000-1.2555)*D131^(0.0275*($C92/1000)^2-0.1172*$C92/1000+1.6726)</f>
        <v>7581.6558486361373</v>
      </c>
      <c r="E92" s="154">
        <f t="shared" si="45"/>
        <v>7386.9989171752195</v>
      </c>
      <c r="F92" s="155">
        <f t="shared" si="45"/>
        <v>8991.8264791193196</v>
      </c>
      <c r="G92" s="20"/>
      <c r="H92" s="22">
        <v>2700</v>
      </c>
      <c r="I92" s="153">
        <f t="shared" ref="I92:K92" si="46">(IF(I68&lt;2300,64/I68,IF(I68&gt;3000,(-1.8*LOG((0.002/8.82/3.7)^1.11+6.9/I68))^-2,23.857*10^-6*I68-0.0271)))/(IF(I56&lt;2300,64/I56,IF(I56&gt;3000,(-1.8*LOG((0.002/8.82/3.7)^1.11+6.9/I56))^-2,23.857*10^-6*I56-0.0271)))*(2.0845*$C92/1000-1.2555)*I131^(0.0275*($C92/1000)^2-0.1172*$C92/1000+1.6726)</f>
        <v>6273.2840262012014</v>
      </c>
      <c r="J92" s="154">
        <f t="shared" si="46"/>
        <v>10700.719297654487</v>
      </c>
      <c r="K92" s="155">
        <f t="shared" si="46"/>
        <v>24132.594556666099</v>
      </c>
      <c r="L92" s="8"/>
      <c r="M92" s="116"/>
    </row>
    <row r="93" spans="3:14" ht="18.75" hidden="1" x14ac:dyDescent="0.3">
      <c r="C93" s="8"/>
      <c r="D93" s="8"/>
      <c r="E93" s="116"/>
      <c r="F93" s="116"/>
    </row>
    <row r="94" spans="3:14" ht="21" hidden="1" x14ac:dyDescent="0.35">
      <c r="C94" s="71"/>
      <c r="D94" s="151"/>
      <c r="E94" s="151"/>
      <c r="F94" s="151"/>
      <c r="G94" s="33"/>
      <c r="H94" s="33"/>
      <c r="I94" s="151"/>
      <c r="J94" s="151"/>
      <c r="K94" s="151"/>
      <c r="L94" s="8"/>
      <c r="M94" s="116"/>
    </row>
    <row r="95" spans="3:14" ht="18.75" hidden="1" x14ac:dyDescent="0.3">
      <c r="C95" s="224" t="s">
        <v>137</v>
      </c>
      <c r="E95" s="151"/>
      <c r="F95" s="151"/>
      <c r="G95" s="33"/>
      <c r="H95" s="33"/>
      <c r="I95" s="151"/>
      <c r="J95" s="151"/>
      <c r="K95" s="151"/>
      <c r="L95" s="8"/>
      <c r="M95" s="116"/>
    </row>
    <row r="96" spans="3:14" ht="21" hidden="1" x14ac:dyDescent="0.35">
      <c r="C96" s="71"/>
      <c r="D96" s="151"/>
      <c r="E96" s="151"/>
      <c r="F96" s="151"/>
      <c r="G96" s="33"/>
      <c r="H96" s="33"/>
      <c r="I96" s="151"/>
      <c r="J96" s="151"/>
      <c r="K96" s="151"/>
      <c r="L96" s="8"/>
      <c r="M96" s="116"/>
    </row>
    <row r="97" spans="3:12" ht="21" hidden="1" x14ac:dyDescent="0.35">
      <c r="C97" s="71"/>
      <c r="D97" s="8" t="s">
        <v>139</v>
      </c>
      <c r="E97" s="8"/>
      <c r="F97" s="6"/>
      <c r="G97" s="70"/>
      <c r="H97" s="8" t="s">
        <v>140</v>
      </c>
      <c r="J97" s="76"/>
      <c r="K97" s="116"/>
    </row>
    <row r="98" spans="3:12" ht="21" hidden="1" x14ac:dyDescent="0.35">
      <c r="C98" s="71"/>
      <c r="D98" s="162" t="s">
        <v>58</v>
      </c>
      <c r="E98" s="171"/>
      <c r="F98" s="116"/>
      <c r="G98" s="116"/>
      <c r="H98" s="162" t="s">
        <v>58</v>
      </c>
      <c r="I98" s="171"/>
      <c r="J98" s="116"/>
      <c r="K98" s="116"/>
    </row>
    <row r="99" spans="3:12" ht="28.5" hidden="1" x14ac:dyDescent="0.45">
      <c r="C99" s="71"/>
      <c r="D99" s="167" t="s">
        <v>61</v>
      </c>
      <c r="E99" s="218" t="s">
        <v>68</v>
      </c>
      <c r="F99" s="150"/>
      <c r="G99" s="116"/>
      <c r="H99" s="167" t="s">
        <v>61</v>
      </c>
      <c r="I99" s="220" t="s">
        <v>68</v>
      </c>
      <c r="J99" s="151"/>
      <c r="K99" s="116"/>
    </row>
    <row r="100" spans="3:12" ht="21" hidden="1" x14ac:dyDescent="0.35">
      <c r="C100" s="71"/>
      <c r="D100" s="21">
        <v>850</v>
      </c>
      <c r="E100" s="192" cm="1">
        <f t="array" ref="E100:E105">IF(K4=1,D63:D68,IF(K4=2,E63:E68,IF(K4=3,F63:F68,"Error")))</f>
        <v>252.64763610550978</v>
      </c>
      <c r="F100" s="37"/>
      <c r="G100" s="116"/>
      <c r="H100" s="21">
        <v>850</v>
      </c>
      <c r="I100" s="221" cm="1">
        <f t="array" ref="I100:I105">IF(K4=1,I63:I68,IF(K4=2,J63:J68,IF(K4=3,K63:K68,"Error")))</f>
        <v>374.66496036101165</v>
      </c>
      <c r="J100" s="38"/>
      <c r="K100" s="116"/>
    </row>
    <row r="101" spans="3:12" ht="21" hidden="1" x14ac:dyDescent="0.35">
      <c r="C101" s="71"/>
      <c r="D101" s="189">
        <v>1200</v>
      </c>
      <c r="E101" s="193">
        <v>506.01302117722838</v>
      </c>
      <c r="F101" s="37"/>
      <c r="G101" s="190"/>
      <c r="H101" s="189">
        <v>1200</v>
      </c>
      <c r="I101" s="222">
        <v>747.89442278960553</v>
      </c>
      <c r="J101" s="38"/>
      <c r="K101" s="219"/>
    </row>
    <row r="102" spans="3:12" ht="21" hidden="1" x14ac:dyDescent="0.35">
      <c r="C102" s="71"/>
      <c r="D102" s="22">
        <v>1600</v>
      </c>
      <c r="E102" s="194">
        <v>750.76541865444096</v>
      </c>
      <c r="F102" s="37"/>
      <c r="H102" s="22">
        <v>1600</v>
      </c>
      <c r="I102" s="223">
        <v>1111.7931486574848</v>
      </c>
      <c r="J102" s="38"/>
      <c r="K102" s="4"/>
    </row>
    <row r="103" spans="3:12" ht="21" hidden="1" x14ac:dyDescent="0.35">
      <c r="C103" s="71"/>
      <c r="D103" s="21">
        <v>2100</v>
      </c>
      <c r="E103" s="192">
        <v>1070.8814575835811</v>
      </c>
      <c r="F103" s="37"/>
      <c r="H103" s="21">
        <v>2100</v>
      </c>
      <c r="I103" s="221">
        <v>1584.7897173891067</v>
      </c>
      <c r="J103" s="38"/>
      <c r="K103" s="4"/>
    </row>
    <row r="104" spans="3:12" ht="21" hidden="1" x14ac:dyDescent="0.35">
      <c r="C104" s="71"/>
      <c r="D104" s="189">
        <v>2400</v>
      </c>
      <c r="E104" s="193">
        <v>1308.4563653987054</v>
      </c>
      <c r="F104" s="37"/>
      <c r="H104" s="189">
        <v>2400</v>
      </c>
      <c r="I104" s="222">
        <v>1937.2044597976444</v>
      </c>
      <c r="J104" s="38"/>
      <c r="K104" s="4"/>
    </row>
    <row r="105" spans="3:12" ht="21" hidden="1" x14ac:dyDescent="0.35">
      <c r="C105" s="71"/>
      <c r="D105" s="22">
        <v>2700</v>
      </c>
      <c r="E105" s="194">
        <v>1568.9992401325123</v>
      </c>
      <c r="F105" s="37"/>
      <c r="H105" s="22">
        <v>2700</v>
      </c>
      <c r="I105" s="223">
        <v>2322.6356546517886</v>
      </c>
      <c r="J105" s="38"/>
      <c r="K105" s="4"/>
    </row>
    <row r="106" spans="3:12" ht="21" hidden="1" x14ac:dyDescent="0.35">
      <c r="C106" s="71"/>
      <c r="D106" s="38"/>
      <c r="E106" s="4"/>
      <c r="F106" s="38"/>
    </row>
    <row r="107" spans="3:12" ht="21" hidden="1" x14ac:dyDescent="0.35">
      <c r="C107" s="76"/>
      <c r="D107" s="116"/>
      <c r="E107" s="116"/>
      <c r="F107" s="116"/>
      <c r="G107" s="116"/>
      <c r="H107" s="116"/>
      <c r="I107" s="71"/>
      <c r="J107" s="76"/>
      <c r="K107" s="116"/>
      <c r="L107" s="116"/>
    </row>
    <row r="108" spans="3:12" ht="21" x14ac:dyDescent="0.35">
      <c r="C108" s="126" t="s">
        <v>158</v>
      </c>
      <c r="D108" s="116"/>
      <c r="E108" s="116"/>
      <c r="F108" s="116"/>
      <c r="G108" s="116"/>
      <c r="H108" s="116"/>
      <c r="I108" s="71"/>
      <c r="J108" s="76"/>
      <c r="K108" s="116"/>
      <c r="L108" s="116"/>
    </row>
    <row r="109" spans="3:12" ht="21" x14ac:dyDescent="0.35">
      <c r="C109" s="128" t="s">
        <v>87</v>
      </c>
      <c r="D109" s="116"/>
      <c r="E109" s="116"/>
      <c r="F109" s="116"/>
      <c r="G109" s="116"/>
      <c r="H109" s="116"/>
      <c r="I109" s="71"/>
      <c r="J109" s="76"/>
      <c r="K109" s="116"/>
      <c r="L109" s="116"/>
    </row>
    <row r="110" spans="3:12" ht="21" x14ac:dyDescent="0.35">
      <c r="C110" s="76"/>
      <c r="D110" s="8" t="s">
        <v>139</v>
      </c>
      <c r="E110" s="8"/>
      <c r="F110" s="6"/>
      <c r="G110" s="70"/>
      <c r="H110" s="8" t="s">
        <v>140</v>
      </c>
      <c r="I110" s="71"/>
      <c r="J110" s="76"/>
      <c r="K110" s="116"/>
    </row>
    <row r="111" spans="3:12" ht="21" x14ac:dyDescent="0.35">
      <c r="C111" s="76"/>
      <c r="D111" s="162" t="s">
        <v>58</v>
      </c>
      <c r="E111" s="173" t="s">
        <v>161</v>
      </c>
      <c r="F111" s="118"/>
      <c r="G111" s="116"/>
      <c r="H111" s="162" t="s">
        <v>58</v>
      </c>
      <c r="I111" s="173" t="s">
        <v>161</v>
      </c>
      <c r="J111" s="118"/>
      <c r="K111" s="116"/>
    </row>
    <row r="112" spans="3:12" ht="21" x14ac:dyDescent="0.35">
      <c r="C112" s="76"/>
      <c r="D112" s="167" t="s">
        <v>61</v>
      </c>
      <c r="E112" s="181" t="s">
        <v>101</v>
      </c>
      <c r="F112" s="155" t="s">
        <v>102</v>
      </c>
      <c r="G112" s="116"/>
      <c r="H112" s="167" t="s">
        <v>61</v>
      </c>
      <c r="I112" s="181" t="s">
        <v>101</v>
      </c>
      <c r="J112" s="155" t="s">
        <v>102</v>
      </c>
      <c r="K112" s="116"/>
    </row>
    <row r="113" spans="3:11" ht="21" x14ac:dyDescent="0.35">
      <c r="C113" s="76"/>
      <c r="D113" s="229">
        <v>850</v>
      </c>
      <c r="E113" s="173" cm="1">
        <f t="array" ref="E113:E118">IF(K4=1,D75:D80,IF(K4=2,E75:E80,IF(K4=3,F75:F80,W13:W20)))</f>
        <v>128.5502292654254</v>
      </c>
      <c r="F113" s="188" cm="1">
        <f t="array" ref="F113:F118">IF(K4=1,D87:D92,IF(K4=2,E87:E92,IF(K4=3,F87:F92,O14:O19)))</f>
        <v>137.2140522615575</v>
      </c>
      <c r="G113" s="116"/>
      <c r="H113" s="229">
        <v>850</v>
      </c>
      <c r="I113" s="173" cm="1">
        <f t="array" ref="I113:I118">IF(K4=1,I75:I80,IF(K4=2,J75:J80,IF(K4=3,K75:K80,W13:W20)))</f>
        <v>192.11073455104332</v>
      </c>
      <c r="J113" s="188" cm="1">
        <f t="array" ref="J113:J118">IF(K4=1,I87:I92,IF(K4=2,J87:J92,IF(K4=3,K87:K92,O14:O19)))</f>
        <v>260.20575171470495</v>
      </c>
      <c r="K113" s="116"/>
    </row>
    <row r="114" spans="3:11" ht="21" x14ac:dyDescent="0.35">
      <c r="D114" s="230">
        <v>1200</v>
      </c>
      <c r="E114" s="177">
        <v>260.82928664493699</v>
      </c>
      <c r="F114" s="152">
        <v>946.06519679571295</v>
      </c>
      <c r="G114" s="190"/>
      <c r="H114" s="230">
        <v>1200</v>
      </c>
      <c r="I114" s="177">
        <v>387.89345316938119</v>
      </c>
      <c r="J114" s="152">
        <v>1765.1800588373926</v>
      </c>
      <c r="K114" s="190"/>
    </row>
    <row r="115" spans="3:11" ht="21" x14ac:dyDescent="0.35">
      <c r="D115" s="228">
        <v>1600</v>
      </c>
      <c r="E115" s="181">
        <v>389.4046991708795</v>
      </c>
      <c r="F115" s="155">
        <v>2778.8371140840432</v>
      </c>
      <c r="G115" s="190"/>
      <c r="H115" s="228">
        <v>1600</v>
      </c>
      <c r="I115" s="181">
        <v>579.85990611654154</v>
      </c>
      <c r="J115" s="155">
        <v>2851.0047244741045</v>
      </c>
    </row>
    <row r="116" spans="3:11" ht="21" x14ac:dyDescent="0.35">
      <c r="D116" s="229">
        <v>2100</v>
      </c>
      <c r="E116" s="173">
        <v>558.24162125704231</v>
      </c>
      <c r="F116" s="188">
        <v>4313.1264954073531</v>
      </c>
      <c r="G116" s="190"/>
      <c r="H116" s="229">
        <v>2100</v>
      </c>
      <c r="I116" s="173">
        <v>830.289943752883</v>
      </c>
      <c r="J116" s="188">
        <v>5099.9636215024366</v>
      </c>
    </row>
    <row r="117" spans="3:11" ht="21" x14ac:dyDescent="0.35">
      <c r="D117" s="230">
        <v>2400</v>
      </c>
      <c r="E117" s="177">
        <v>683.88227737461705</v>
      </c>
      <c r="F117" s="152">
        <v>5215.984124317074</v>
      </c>
      <c r="G117" s="190"/>
      <c r="H117" s="230">
        <v>2400</v>
      </c>
      <c r="I117" s="177">
        <v>1017.3387586832762</v>
      </c>
      <c r="J117" s="152">
        <v>7363.7709559215591</v>
      </c>
    </row>
    <row r="118" spans="3:11" ht="21" x14ac:dyDescent="0.35">
      <c r="D118" s="228">
        <v>2700</v>
      </c>
      <c r="E118" s="181">
        <v>821.91705930368278</v>
      </c>
      <c r="F118" s="155">
        <v>7386.9989171752195</v>
      </c>
      <c r="G118" s="190"/>
      <c r="H118" s="228">
        <v>2700</v>
      </c>
      <c r="I118" s="181">
        <v>1222.2495374125622</v>
      </c>
      <c r="J118" s="155">
        <v>10700.719297654487</v>
      </c>
    </row>
    <row r="119" spans="3:11" hidden="1" x14ac:dyDescent="0.25"/>
    <row r="120" spans="3:11" hidden="1" x14ac:dyDescent="0.25"/>
    <row r="121" spans="3:11" hidden="1" x14ac:dyDescent="0.25"/>
    <row r="122" spans="3:11" ht="18.75" hidden="1" x14ac:dyDescent="0.3">
      <c r="C122" s="42" t="s">
        <v>154</v>
      </c>
      <c r="D122" s="62"/>
      <c r="E122" s="62"/>
      <c r="F122" s="62"/>
      <c r="G122" s="62"/>
      <c r="H122" s="62"/>
      <c r="I122" s="10"/>
      <c r="J122" s="10"/>
      <c r="K122" s="62"/>
    </row>
    <row r="123" spans="3:11" ht="21" hidden="1" x14ac:dyDescent="0.35">
      <c r="C123" s="8" t="s">
        <v>157</v>
      </c>
      <c r="D123" s="159"/>
      <c r="E123" s="160"/>
      <c r="F123" s="161"/>
      <c r="G123" s="159"/>
      <c r="H123" s="8" t="s">
        <v>140</v>
      </c>
      <c r="I123" s="159"/>
      <c r="J123" s="160"/>
      <c r="K123" s="161"/>
    </row>
    <row r="124" spans="3:11" ht="21" hidden="1" x14ac:dyDescent="0.35">
      <c r="C124" s="162" t="s">
        <v>58</v>
      </c>
      <c r="D124" s="163"/>
      <c r="E124" s="164" t="s">
        <v>85</v>
      </c>
      <c r="F124" s="164"/>
      <c r="G124" s="165"/>
      <c r="H124" s="162" t="s">
        <v>58</v>
      </c>
      <c r="I124" s="163"/>
      <c r="J124" s="164" t="s">
        <v>85</v>
      </c>
      <c r="K124" s="166"/>
    </row>
    <row r="125" spans="3:11" ht="21" hidden="1" x14ac:dyDescent="0.35">
      <c r="C125" s="167" t="s">
        <v>61</v>
      </c>
      <c r="D125" s="168">
        <v>1</v>
      </c>
      <c r="E125" s="169">
        <v>2</v>
      </c>
      <c r="F125" s="169">
        <v>3</v>
      </c>
      <c r="G125" s="170"/>
      <c r="H125" s="184" t="s">
        <v>61</v>
      </c>
      <c r="I125" s="168">
        <v>1</v>
      </c>
      <c r="J125" s="169">
        <v>2</v>
      </c>
      <c r="K125" s="172">
        <v>3</v>
      </c>
    </row>
    <row r="126" spans="3:11" ht="21" hidden="1" x14ac:dyDescent="0.35">
      <c r="C126" s="21">
        <v>850</v>
      </c>
      <c r="D126" s="34">
        <f t="shared" ref="D126:F131" si="47">D75*3600/((-0.0035*(($G$4+$G$5)/2)^2-0.0624*($G$4+$G$5)/2+1000.7)*4.186*($G$5-$G$4))</f>
        <v>10.241365468726075</v>
      </c>
      <c r="E126" s="174">
        <f t="shared" si="47"/>
        <v>18.451057978659438</v>
      </c>
      <c r="F126" s="175">
        <f t="shared" si="47"/>
        <v>23.167650474469959</v>
      </c>
      <c r="G126" s="170"/>
      <c r="H126" s="21">
        <v>850</v>
      </c>
      <c r="I126" s="34">
        <f>I75*3600/((-0.0035*(($G$4+$G$5)/2)^2-0.0624*($G$4+$G$5)/2+1000.7)*4.186*($G$5-$G$4))</f>
        <v>15.297769966921418</v>
      </c>
      <c r="J126" s="174">
        <f t="shared" ref="J126:K126" si="48">J75*3600/((-0.0035*(($G$4+$G$5)/2)^2-0.0624*($G$4+$G$5)/2+1000.7)*4.186*($G$5-$G$4))</f>
        <v>27.574017734385439</v>
      </c>
      <c r="K126" s="175">
        <f t="shared" si="48"/>
        <v>34.577139829528917</v>
      </c>
    </row>
    <row r="127" spans="3:11" ht="21" hidden="1" x14ac:dyDescent="0.35">
      <c r="C127" s="189">
        <v>1200</v>
      </c>
      <c r="D127" s="177">
        <f t="shared" si="47"/>
        <v>20.807577023268816</v>
      </c>
      <c r="E127" s="178">
        <f t="shared" si="47"/>
        <v>37.437321721778488</v>
      </c>
      <c r="F127" s="179">
        <f t="shared" si="47"/>
        <v>46.95225899360031</v>
      </c>
      <c r="G127" s="170"/>
      <c r="H127" s="189">
        <v>1200</v>
      </c>
      <c r="I127" s="177">
        <f t="shared" ref="I127:K127" si="49">I76*3600/((-0.0035*(($G$4+$G$5)/2)^2-0.0624*($G$4+$G$5)/2+1000.7)*4.186*($G$5-$G$4))</f>
        <v>31.019324586008057</v>
      </c>
      <c r="J127" s="178">
        <f t="shared" si="49"/>
        <v>55.675082299488487</v>
      </c>
      <c r="K127" s="179">
        <f t="shared" si="49"/>
        <v>69.845547607691131</v>
      </c>
    </row>
    <row r="128" spans="3:11" ht="21" hidden="1" x14ac:dyDescent="0.35">
      <c r="C128" s="22">
        <v>1600</v>
      </c>
      <c r="D128" s="181">
        <f t="shared" si="47"/>
        <v>31.180941793965278</v>
      </c>
      <c r="E128" s="182">
        <f t="shared" si="47"/>
        <v>55.891994301536258</v>
      </c>
      <c r="F128" s="183">
        <f t="shared" si="47"/>
        <v>70.117319473675281</v>
      </c>
      <c r="G128" s="170"/>
      <c r="H128" s="22">
        <v>1600</v>
      </c>
      <c r="I128" s="181">
        <f t="shared" ref="I128:K128" si="50">I77*3600/((-0.0035*(($G$4+$G$5)/2)^2-0.0624*($G$4+$G$5)/2+1000.7)*4.186*($G$5-$G$4))</f>
        <v>46.411015549200229</v>
      </c>
      <c r="J128" s="182">
        <f t="shared" si="50"/>
        <v>83.228391021889195</v>
      </c>
      <c r="K128" s="183">
        <f t="shared" si="50"/>
        <v>104.32280767220938</v>
      </c>
    </row>
    <row r="129" spans="3:11" ht="21" hidden="1" x14ac:dyDescent="0.35">
      <c r="C129" s="21">
        <v>2100</v>
      </c>
      <c r="D129" s="173">
        <f t="shared" si="47"/>
        <v>44.67950684033022</v>
      </c>
      <c r="E129" s="174">
        <f t="shared" si="47"/>
        <v>80.125477634483204</v>
      </c>
      <c r="F129" s="175">
        <f t="shared" si="47"/>
        <v>100.44951557390257</v>
      </c>
      <c r="G129" s="170"/>
      <c r="H129" s="21">
        <v>2100</v>
      </c>
      <c r="I129" s="173">
        <f t="shared" ref="I129:K129" si="51">I78*3600/((-0.0035*(($G$4+$G$5)/2)^2-0.0624*($G$4+$G$5)/2+1000.7)*4.186*($G$5-$G$4))</f>
        <v>66.530798772960267</v>
      </c>
      <c r="J129" s="174">
        <f t="shared" si="51"/>
        <v>119.17308882935374</v>
      </c>
      <c r="K129" s="175">
        <f t="shared" si="51"/>
        <v>149.35915543696126</v>
      </c>
    </row>
    <row r="130" spans="3:11" ht="21" hidden="1" x14ac:dyDescent="0.35">
      <c r="C130" s="189">
        <v>2400</v>
      </c>
      <c r="D130" s="177">
        <f t="shared" si="47"/>
        <v>54.807523708575658</v>
      </c>
      <c r="E130" s="178">
        <f t="shared" si="47"/>
        <v>98.158919066280674</v>
      </c>
      <c r="F130" s="179">
        <f t="shared" si="47"/>
        <v>123.05227940322558</v>
      </c>
      <c r="G130" s="170"/>
      <c r="H130" s="189">
        <v>2400</v>
      </c>
      <c r="I130" s="177">
        <f t="shared" ref="I130:K130" si="52">I79*3600/((-0.0035*(($G$4+$G$5)/2)^2-0.0624*($G$4+$G$5)/2+1000.7)*4.186*($G$5-$G$4))</f>
        <v>81.54070002080951</v>
      </c>
      <c r="J130" s="178">
        <f t="shared" si="52"/>
        <v>146.02055964945023</v>
      </c>
      <c r="K130" s="179">
        <f t="shared" si="52"/>
        <v>182.99692218884246</v>
      </c>
    </row>
    <row r="131" spans="3:11" ht="21" hidden="1" x14ac:dyDescent="0.35">
      <c r="C131" s="22">
        <v>2700</v>
      </c>
      <c r="D131" s="181">
        <f t="shared" si="47"/>
        <v>65.878910649674395</v>
      </c>
      <c r="E131" s="182">
        <f t="shared" si="47"/>
        <v>117.97131285973001</v>
      </c>
      <c r="F131" s="183">
        <f t="shared" si="47"/>
        <v>147.88133685206219</v>
      </c>
      <c r="G131" s="170"/>
      <c r="H131" s="22">
        <v>2700</v>
      </c>
      <c r="I131" s="181">
        <f t="shared" ref="I131:K131" si="53">I80*3600/((-0.0035*(($G$4+$G$5)/2)^2-0.0624*($G$4+$G$5)/2+1000.7)*4.186*($G$5-$G$4))</f>
        <v>97.995323892074154</v>
      </c>
      <c r="J131" s="182">
        <f t="shared" si="53"/>
        <v>175.43179197778647</v>
      </c>
      <c r="K131" s="183">
        <f t="shared" si="53"/>
        <v>219.81538481203526</v>
      </c>
    </row>
    <row r="132" spans="3:11" hidden="1" x14ac:dyDescent="0.25"/>
    <row r="133" spans="3:11" hidden="1" x14ac:dyDescent="0.25"/>
  </sheetData>
  <sheetProtection algorithmName="SHA-512" hashValue="GvDefDsEpXWlUYCdovhAwHroqARh2BjLeBWRLFdBvJtXfBBf8qiWV0g0IWwIlJbH4vMvE9af4ww5ZEF4ZSZxMg==" saltValue="D6P4r2Vg9v6iYXD01lRPLg==" spinCount="100000" sheet="1" objects="1" scenarios="1"/>
  <conditionalFormatting sqref="F113:F118 F106">
    <cfRule type="cellIs" dxfId="10" priority="3" operator="greaterThanOrEqual">
      <formula>5000</formula>
    </cfRule>
  </conditionalFormatting>
  <conditionalFormatting sqref="L7">
    <cfRule type="expression" dxfId="9" priority="6">
      <formula>IF(#REF!&lt;250,"Inaccurate value, too low water flow rate",0)</formula>
    </cfRule>
    <cfRule type="expression" priority="7">
      <formula>IF(#REF!&lt;250,"Inaccurate value, too low water flow rat",0)</formula>
    </cfRule>
    <cfRule type="expression" priority="8">
      <formula>IF(#REF!&lt;250,"Inaccurate value, too low water flow rate",0)</formula>
    </cfRule>
  </conditionalFormatting>
  <conditionalFormatting sqref="D96:F96 E95:F95 D87:F94 I87:K96">
    <cfRule type="expression" dxfId="8" priority="5">
      <formula>IF(D87&gt;5000,1,0)</formula>
    </cfRule>
  </conditionalFormatting>
  <conditionalFormatting sqref="D75:F80 I75:K80">
    <cfRule type="expression" dxfId="7" priority="4">
      <formula>IF(D63&lt;250,1,0)</formula>
    </cfRule>
  </conditionalFormatting>
  <conditionalFormatting sqref="J113:J118">
    <cfRule type="cellIs" dxfId="6" priority="1" operator="greaterThanOrEqual">
      <formula>5000</formula>
    </cfRule>
    <cfRule type="cellIs" priority="2" operator="greaterThanOrEqual">
      <formula>5000</formula>
    </cfRule>
  </conditionalFormatting>
  <conditionalFormatting sqref="K8">
    <cfRule type="expression" dxfId="5" priority="9" stopIfTrue="1">
      <formula>IF(K92&gt;5000,1,0)</formula>
    </cfRule>
  </conditionalFormatting>
  <conditionalFormatting sqref="K7">
    <cfRule type="expression" dxfId="4" priority="10">
      <formula>IF(E100&lt;250,1,0)</formula>
    </cfRule>
  </conditionalFormatting>
  <conditionalFormatting sqref="E118">
    <cfRule type="expression" dxfId="3" priority="11">
      <formula>IF($E105:$E109&lt;250,1,0)</formula>
    </cfRule>
  </conditionalFormatting>
  <conditionalFormatting sqref="I118">
    <cfRule type="expression" dxfId="2" priority="12">
      <formula>IF($I105:$I109&lt;250,1,0)</formula>
    </cfRule>
  </conditionalFormatting>
  <conditionalFormatting sqref="E113:E117">
    <cfRule type="expression" dxfId="1" priority="13">
      <formula>IF($E100:$E105&lt;250,1,0)</formula>
    </cfRule>
  </conditionalFormatting>
  <conditionalFormatting sqref="I113:I117">
    <cfRule type="expression" dxfId="0" priority="14">
      <formula>IF($I100:$I105&lt;250,1,0)</formula>
    </cfRule>
  </conditionalFormatting>
  <pageMargins left="0.7" right="0.7" top="0.75" bottom="0.75" header="0.3" footer="0.3"/>
  <pageSetup paperSize="9" scale="87" orientation="landscape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107"/>
  <sheetViews>
    <sheetView workbookViewId="0">
      <selection sqref="A1:XFD179"/>
    </sheetView>
  </sheetViews>
  <sheetFormatPr defaultRowHeight="15" x14ac:dyDescent="0.25"/>
  <cols>
    <col min="2" max="2" width="14.140625" customWidth="1"/>
  </cols>
  <sheetData>
    <row r="1" spans="1:13" ht="21" x14ac:dyDescent="0.35">
      <c r="A1" s="19" t="s">
        <v>31</v>
      </c>
      <c r="L1" s="2"/>
      <c r="M1" s="2" t="s">
        <v>51</v>
      </c>
    </row>
    <row r="2" spans="1:13" x14ac:dyDescent="0.25">
      <c r="A2" t="s">
        <v>26</v>
      </c>
    </row>
    <row r="3" spans="1:13" ht="21.75" x14ac:dyDescent="0.35">
      <c r="C3" s="5" t="s">
        <v>4</v>
      </c>
      <c r="D3" s="59">
        <v>75</v>
      </c>
      <c r="E3" s="8" t="s">
        <v>42</v>
      </c>
      <c r="I3" s="54">
        <v>1</v>
      </c>
      <c r="J3" s="8" t="s">
        <v>40</v>
      </c>
    </row>
    <row r="4" spans="1:13" ht="21.75" x14ac:dyDescent="0.35">
      <c r="C4" s="5" t="s">
        <v>5</v>
      </c>
      <c r="D4" s="59">
        <v>65</v>
      </c>
      <c r="E4" s="8" t="s">
        <v>42</v>
      </c>
      <c r="G4" s="5" t="s">
        <v>43</v>
      </c>
      <c r="H4" s="61">
        <v>2</v>
      </c>
      <c r="I4" s="54">
        <v>2</v>
      </c>
      <c r="J4" s="8" t="s">
        <v>44</v>
      </c>
      <c r="K4" s="65"/>
    </row>
    <row r="5" spans="1:13" ht="21.75" x14ac:dyDescent="0.35">
      <c r="C5" s="5" t="s">
        <v>6</v>
      </c>
      <c r="D5" s="59">
        <v>20</v>
      </c>
      <c r="E5" s="8" t="s">
        <v>42</v>
      </c>
      <c r="F5" t="s">
        <v>45</v>
      </c>
      <c r="I5" s="54">
        <v>3</v>
      </c>
      <c r="J5" s="8" t="s">
        <v>41</v>
      </c>
    </row>
    <row r="7" spans="1:13" ht="20.25" x14ac:dyDescent="0.35">
      <c r="C7" s="6" t="s">
        <v>7</v>
      </c>
      <c r="D7" s="55">
        <f>(D3-D4)/LN((D3-D5)/(D4-D5))</f>
        <v>49.83288654563971</v>
      </c>
      <c r="E7" s="8" t="s">
        <v>0</v>
      </c>
      <c r="F7" s="8"/>
      <c r="G7" s="6"/>
      <c r="H7" s="7"/>
      <c r="I7" s="8"/>
    </row>
    <row r="8" spans="1:13" hidden="1" x14ac:dyDescent="0.25">
      <c r="B8" t="s">
        <v>27</v>
      </c>
      <c r="G8" s="4"/>
      <c r="H8" s="4"/>
      <c r="I8" s="4"/>
      <c r="J8" s="4"/>
    </row>
    <row r="9" spans="1:13" ht="18.75" hidden="1" x14ac:dyDescent="0.3">
      <c r="B9" s="23" t="s">
        <v>32</v>
      </c>
      <c r="C9" s="8"/>
      <c r="D9" s="8"/>
      <c r="E9" s="8"/>
      <c r="F9" s="8"/>
      <c r="G9" s="42"/>
      <c r="H9" s="10"/>
      <c r="I9" s="10"/>
      <c r="J9" s="10"/>
      <c r="L9" s="8"/>
      <c r="M9" s="8"/>
    </row>
    <row r="10" spans="1:13" ht="18.75" hidden="1" x14ac:dyDescent="0.3">
      <c r="B10" s="9" t="s">
        <v>1</v>
      </c>
      <c r="C10" s="46" t="s">
        <v>33</v>
      </c>
      <c r="D10" s="43"/>
      <c r="E10" s="44"/>
      <c r="F10" s="33"/>
      <c r="G10" s="33"/>
      <c r="H10" s="10"/>
      <c r="I10" s="33"/>
      <c r="J10" s="4"/>
      <c r="L10" s="10"/>
      <c r="M10" s="10"/>
    </row>
    <row r="11" spans="1:13" ht="18.75" hidden="1" x14ac:dyDescent="0.3">
      <c r="B11" s="20" t="s">
        <v>2</v>
      </c>
      <c r="C11" s="13">
        <v>180</v>
      </c>
      <c r="D11" s="15">
        <v>260</v>
      </c>
      <c r="E11" s="20"/>
      <c r="F11" s="33"/>
      <c r="G11" s="33"/>
      <c r="H11" s="33"/>
      <c r="I11" s="33"/>
      <c r="J11" s="33"/>
      <c r="L11" s="33"/>
      <c r="M11" s="33"/>
    </row>
    <row r="12" spans="1:13" ht="18.75" hidden="1" x14ac:dyDescent="0.3">
      <c r="B12" s="11">
        <v>1000</v>
      </c>
      <c r="C12" s="34">
        <f>834*$B$40*ABS($D$7/49.833)^$F$29</f>
        <v>833.99800079509521</v>
      </c>
      <c r="D12" s="36">
        <f>1255*$B$40*ABS($D$7/49.833)^$F$32</f>
        <v>1254.9969890326106</v>
      </c>
      <c r="E12" s="37"/>
      <c r="F12" s="38"/>
      <c r="G12" s="10"/>
      <c r="H12" s="38"/>
      <c r="I12" s="38"/>
      <c r="J12" s="38"/>
      <c r="L12" s="38"/>
      <c r="M12" s="38"/>
    </row>
    <row r="13" spans="1:13" ht="18.75" hidden="1" x14ac:dyDescent="0.3">
      <c r="B13" s="17">
        <v>1250</v>
      </c>
      <c r="C13" s="37">
        <f>1109*$B$40*ABS($D$7/49.833)^$F$29</f>
        <v>1108.9973415848449</v>
      </c>
      <c r="D13" s="39">
        <f>1669*$B$40*ABS($D$7/49.833)^$F$32</f>
        <v>1668.9959957732485</v>
      </c>
      <c r="E13" s="37"/>
      <c r="F13" s="38"/>
      <c r="G13" s="10"/>
      <c r="H13" s="38"/>
      <c r="I13" s="38"/>
      <c r="J13" s="38"/>
      <c r="L13" s="38"/>
      <c r="M13" s="38"/>
    </row>
    <row r="14" spans="1:13" ht="18.75" hidden="1" x14ac:dyDescent="0.3">
      <c r="B14" s="17">
        <v>1500</v>
      </c>
      <c r="C14" s="37">
        <f>1380*$B$40*ABS($D$7/49.833)^$F$29</f>
        <v>1379.9966919631072</v>
      </c>
      <c r="D14" s="39">
        <f>2075*$B$40*ABS($D$7/49.833)^$F$32</f>
        <v>2074.9950217073042</v>
      </c>
      <c r="E14" s="37"/>
      <c r="F14" s="38"/>
      <c r="G14" s="10"/>
      <c r="H14" s="38"/>
      <c r="I14" s="38"/>
      <c r="J14" s="38"/>
      <c r="L14" s="38"/>
      <c r="M14" s="38"/>
    </row>
    <row r="15" spans="1:13" ht="18.75" hidden="1" x14ac:dyDescent="0.3">
      <c r="B15" s="11">
        <v>1750</v>
      </c>
      <c r="C15" s="34">
        <f>1645*$B$40*ABS($D$7/49.833)^$F$29</f>
        <v>1644.9960567241387</v>
      </c>
      <c r="D15" s="36">
        <f>2473*$B$40*ABS($D$7/49.833)^$F$32</f>
        <v>2472.9940668347776</v>
      </c>
      <c r="E15" s="37"/>
      <c r="F15" s="38"/>
      <c r="G15" s="10"/>
      <c r="H15" s="38"/>
      <c r="I15" s="38"/>
      <c r="J15" s="38"/>
      <c r="L15" s="38"/>
      <c r="M15" s="38"/>
    </row>
    <row r="16" spans="1:13" ht="18.75" hidden="1" x14ac:dyDescent="0.3">
      <c r="B16" s="17">
        <v>2000</v>
      </c>
      <c r="C16" s="37">
        <f>1907*$B$40*ABS($D$7/49.833)^$F$29</f>
        <v>1906.9954286765546</v>
      </c>
      <c r="D16" s="39">
        <f>2866*$B$40*ABS($D$7/49.833)^$F$32</f>
        <v>2865.9931239581369</v>
      </c>
      <c r="E16" s="37"/>
      <c r="F16" s="38"/>
      <c r="G16" s="10"/>
      <c r="H16" s="38"/>
      <c r="I16" s="38"/>
      <c r="J16" s="38"/>
      <c r="L16" s="38"/>
      <c r="M16" s="38"/>
    </row>
    <row r="17" spans="1:13" ht="18.75" hidden="1" x14ac:dyDescent="0.3">
      <c r="B17" s="16">
        <v>2250</v>
      </c>
      <c r="C17" s="40">
        <f>2166*$B$40*ABS($D$7/49.833)^$F$29</f>
        <v>2165.9948078203552</v>
      </c>
      <c r="D17" s="41">
        <f>3255*$B$40*ABS($D$7/49.833)^$F$32</f>
        <v>3254.9921906782047</v>
      </c>
      <c r="E17" s="37"/>
      <c r="F17" s="38"/>
      <c r="G17" s="10"/>
      <c r="H17" s="38"/>
      <c r="I17" s="38"/>
      <c r="J17" s="38"/>
      <c r="L17" s="38"/>
      <c r="M17" s="38"/>
    </row>
    <row r="18" spans="1:13" ht="18.75" hidden="1" x14ac:dyDescent="0.3">
      <c r="B18" s="17">
        <v>2500</v>
      </c>
      <c r="C18" s="37">
        <f>2423*$B$40*ABS($D$7/49.833)^$F$29</f>
        <v>2422.9941917584119</v>
      </c>
      <c r="D18" s="39">
        <f>3639.5*$B$40*ABS($D$7/49.833)^$F$32</f>
        <v>3639.4912681945702</v>
      </c>
      <c r="E18" s="37"/>
      <c r="F18" s="38"/>
      <c r="G18" s="10"/>
      <c r="H18" s="38"/>
      <c r="I18" s="38"/>
      <c r="J18" s="38"/>
      <c r="L18" s="38"/>
      <c r="M18" s="38"/>
    </row>
    <row r="19" spans="1:13" ht="18.75" hidden="1" x14ac:dyDescent="0.3">
      <c r="B19" s="17">
        <v>2750</v>
      </c>
      <c r="C19" s="37">
        <f>2677*$B$40*ABS($D$7/49.833)^$F$29</f>
        <v>2676.9935828878538</v>
      </c>
      <c r="D19" s="39">
        <f>4021*$B$40*ABS($D$7/49.833)^$F$32</f>
        <v>4020.9903529084677</v>
      </c>
      <c r="E19" s="37"/>
      <c r="F19" s="38"/>
      <c r="G19" s="10"/>
      <c r="H19" s="38"/>
      <c r="I19" s="38"/>
      <c r="J19" s="38"/>
      <c r="L19" s="38"/>
      <c r="M19" s="38"/>
    </row>
    <row r="20" spans="1:13" ht="18.75" hidden="1" x14ac:dyDescent="0.3">
      <c r="B20" s="16">
        <v>3000</v>
      </c>
      <c r="C20" s="40">
        <f>2930*$B$40*ABS($D$7/49.833)^$F$29</f>
        <v>2929.9929764144231</v>
      </c>
      <c r="D20" s="41">
        <f>4399*$B$40*ABS($D$7/49.833)^$F$32</f>
        <v>4398.9894460194846</v>
      </c>
      <c r="E20" s="37"/>
      <c r="F20" s="38"/>
      <c r="G20" s="10"/>
      <c r="H20" s="38"/>
      <c r="I20" s="38"/>
      <c r="J20" s="38"/>
      <c r="L20" s="38"/>
      <c r="M20" s="38"/>
    </row>
    <row r="21" spans="1:13" ht="18.75" hidden="1" x14ac:dyDescent="0.3">
      <c r="B21" s="12"/>
      <c r="C21" s="35"/>
      <c r="D21" s="35"/>
      <c r="E21" s="38"/>
      <c r="F21" s="38"/>
      <c r="G21" s="10"/>
      <c r="H21" s="38"/>
      <c r="I21" s="38"/>
      <c r="J21" s="38"/>
      <c r="L21" s="38"/>
      <c r="M21" s="38"/>
    </row>
    <row r="22" spans="1:13" ht="18.75" hidden="1" x14ac:dyDescent="0.3">
      <c r="B22" s="10"/>
      <c r="C22" s="38"/>
      <c r="D22" s="38"/>
      <c r="E22" s="38"/>
      <c r="F22" s="38"/>
      <c r="G22" s="10"/>
      <c r="H22" s="38"/>
      <c r="I22" s="38"/>
      <c r="J22" s="38"/>
      <c r="L22" s="38"/>
      <c r="M22" s="38"/>
    </row>
    <row r="23" spans="1:13" ht="18.75" hidden="1" x14ac:dyDescent="0.3">
      <c r="B23" s="10"/>
      <c r="C23" s="38"/>
      <c r="D23" s="38"/>
      <c r="E23" s="38"/>
      <c r="F23" s="38"/>
      <c r="G23" s="10"/>
      <c r="H23" s="38"/>
      <c r="I23" s="38"/>
      <c r="J23" s="38"/>
      <c r="L23" s="38"/>
      <c r="M23" s="38"/>
    </row>
    <row r="24" spans="1:13" ht="18.75" hidden="1" x14ac:dyDescent="0.3">
      <c r="B24" s="10"/>
      <c r="C24" s="38"/>
      <c r="D24" s="38"/>
      <c r="E24" s="38"/>
      <c r="F24" s="38"/>
      <c r="G24" s="10"/>
      <c r="H24" s="38"/>
      <c r="I24" s="38"/>
      <c r="J24" s="38"/>
      <c r="L24" s="38"/>
      <c r="M24" s="38"/>
    </row>
    <row r="25" spans="1:13" ht="18.75" hidden="1" x14ac:dyDescent="0.3">
      <c r="B25" s="10"/>
      <c r="C25" s="38"/>
      <c r="D25" s="38"/>
      <c r="E25" s="38"/>
      <c r="F25" s="38"/>
      <c r="G25" s="10"/>
      <c r="H25" s="38"/>
      <c r="I25" s="38"/>
      <c r="J25" s="38"/>
      <c r="L25" s="38"/>
      <c r="M25" s="38"/>
    </row>
    <row r="26" spans="1:13" ht="18.75" hidden="1" x14ac:dyDescent="0.3">
      <c r="B26" s="10"/>
      <c r="C26" s="38"/>
      <c r="D26" s="38"/>
      <c r="E26" s="38"/>
      <c r="F26" s="38"/>
      <c r="G26" s="10"/>
      <c r="H26" s="38"/>
      <c r="I26" s="38"/>
      <c r="J26" s="38"/>
      <c r="L26" s="38"/>
      <c r="M26" s="38"/>
    </row>
    <row r="27" spans="1:13" ht="18.75" hidden="1" x14ac:dyDescent="0.3">
      <c r="B27" s="10"/>
      <c r="C27" s="38"/>
      <c r="D27" s="38"/>
      <c r="E27" s="38"/>
      <c r="F27" s="38"/>
      <c r="G27" s="10"/>
      <c r="H27" s="38"/>
      <c r="I27" s="38"/>
      <c r="J27" s="38"/>
      <c r="L27" s="38"/>
      <c r="M27" s="38"/>
    </row>
    <row r="28" spans="1:13" hidden="1" x14ac:dyDescent="0.25"/>
    <row r="29" spans="1:13" hidden="1" x14ac:dyDescent="0.25">
      <c r="A29" t="s">
        <v>34</v>
      </c>
      <c r="F29" s="3">
        <v>1.0528999999999999</v>
      </c>
      <c r="M29" s="3"/>
    </row>
    <row r="30" spans="1:13" hidden="1" x14ac:dyDescent="0.25">
      <c r="B30" s="3"/>
      <c r="D30" s="1"/>
      <c r="E30" s="1"/>
      <c r="I30" s="3"/>
      <c r="K30" s="1"/>
      <c r="L30" s="1"/>
    </row>
    <row r="31" spans="1:13" hidden="1" x14ac:dyDescent="0.25"/>
    <row r="32" spans="1:13" hidden="1" x14ac:dyDescent="0.25">
      <c r="A32" t="s">
        <v>35</v>
      </c>
      <c r="F32" s="3">
        <v>1.0538000000000001</v>
      </c>
      <c r="M32" s="3"/>
    </row>
    <row r="33" spans="1:13" hidden="1" x14ac:dyDescent="0.25">
      <c r="B33" s="3"/>
      <c r="D33" s="1"/>
      <c r="E33" s="1"/>
      <c r="I33" s="3"/>
      <c r="K33" s="1"/>
      <c r="L33" s="1"/>
    </row>
    <row r="34" spans="1:13" hidden="1" x14ac:dyDescent="0.25"/>
    <row r="35" spans="1:13" hidden="1" x14ac:dyDescent="0.25">
      <c r="F35" s="3"/>
      <c r="M35" s="3"/>
    </row>
    <row r="36" spans="1:13" hidden="1" x14ac:dyDescent="0.25">
      <c r="B36" s="3"/>
      <c r="D36" s="1"/>
      <c r="E36" s="1"/>
      <c r="I36" s="3"/>
      <c r="K36" s="1"/>
      <c r="L36" s="1"/>
    </row>
    <row r="37" spans="1:13" hidden="1" x14ac:dyDescent="0.25"/>
    <row r="38" spans="1:13" hidden="1" x14ac:dyDescent="0.25">
      <c r="F38" s="3"/>
      <c r="M38" s="3"/>
    </row>
    <row r="39" spans="1:13" hidden="1" x14ac:dyDescent="0.25">
      <c r="B39" s="3"/>
      <c r="D39" s="1"/>
      <c r="E39" s="1"/>
      <c r="I39" s="3"/>
      <c r="K39" s="1"/>
      <c r="L39" s="1"/>
    </row>
    <row r="40" spans="1:13" hidden="1" x14ac:dyDescent="0.25">
      <c r="A40" t="s">
        <v>46</v>
      </c>
      <c r="B40" s="56">
        <f>IF(H4=1,0.76,IF(H4=2,1,IF(H4=3,1.26,0)))</f>
        <v>1</v>
      </c>
    </row>
    <row r="41" spans="1:13" hidden="1" x14ac:dyDescent="0.25">
      <c r="F41" s="3"/>
      <c r="M41" s="3"/>
    </row>
    <row r="42" spans="1:13" hidden="1" x14ac:dyDescent="0.25">
      <c r="B42" s="3"/>
      <c r="D42" s="1"/>
      <c r="E42" s="1"/>
      <c r="I42" s="3"/>
      <c r="K42" s="1"/>
      <c r="L42" s="1"/>
    </row>
    <row r="43" spans="1:13" hidden="1" x14ac:dyDescent="0.25"/>
    <row r="44" spans="1:13" ht="18" hidden="1" x14ac:dyDescent="0.35">
      <c r="A44" s="2" t="s">
        <v>11</v>
      </c>
      <c r="B44">
        <v>0.32</v>
      </c>
      <c r="H44" s="2"/>
    </row>
    <row r="45" spans="1:13" hidden="1" x14ac:dyDescent="0.25"/>
    <row r="46" spans="1:13" hidden="1" x14ac:dyDescent="0.25">
      <c r="A46" s="2" t="s">
        <v>13</v>
      </c>
      <c r="B46">
        <v>11</v>
      </c>
      <c r="H46" s="2"/>
    </row>
    <row r="47" spans="1:13" hidden="1" x14ac:dyDescent="0.25"/>
    <row r="48" spans="1:13" hidden="1" x14ac:dyDescent="0.25">
      <c r="A48" t="s">
        <v>28</v>
      </c>
      <c r="D48">
        <v>1</v>
      </c>
      <c r="E48">
        <v>180</v>
      </c>
    </row>
    <row r="49" spans="4:10" hidden="1" x14ac:dyDescent="0.25">
      <c r="D49">
        <v>2</v>
      </c>
      <c r="E49">
        <v>260</v>
      </c>
    </row>
    <row r="50" spans="4:10" hidden="1" x14ac:dyDescent="0.25">
      <c r="H50" s="18" t="s">
        <v>14</v>
      </c>
    </row>
    <row r="51" spans="4:10" hidden="1" x14ac:dyDescent="0.25"/>
    <row r="52" spans="4:10" hidden="1" x14ac:dyDescent="0.25">
      <c r="H52" s="25" t="s">
        <v>20</v>
      </c>
      <c r="I52" s="24"/>
      <c r="J52" s="25" t="s">
        <v>12</v>
      </c>
    </row>
    <row r="53" spans="4:10" hidden="1" x14ac:dyDescent="0.25"/>
    <row r="54" spans="4:10" hidden="1" x14ac:dyDescent="0.25">
      <c r="H54" s="25" t="s">
        <v>21</v>
      </c>
      <c r="J54" s="25" t="s">
        <v>15</v>
      </c>
    </row>
    <row r="55" spans="4:10" hidden="1" x14ac:dyDescent="0.25"/>
    <row r="56" spans="4:10" hidden="1" x14ac:dyDescent="0.25">
      <c r="H56" s="25" t="s">
        <v>22</v>
      </c>
      <c r="J56" s="25" t="s">
        <v>16</v>
      </c>
    </row>
    <row r="57" spans="4:10" hidden="1" x14ac:dyDescent="0.25"/>
    <row r="58" spans="4:10" hidden="1" x14ac:dyDescent="0.25">
      <c r="H58" s="25" t="s">
        <v>23</v>
      </c>
      <c r="J58" s="25" t="s">
        <v>17</v>
      </c>
    </row>
    <row r="59" spans="4:10" hidden="1" x14ac:dyDescent="0.25"/>
    <row r="60" spans="4:10" hidden="1" x14ac:dyDescent="0.25">
      <c r="H60" s="25" t="s">
        <v>24</v>
      </c>
      <c r="J60" s="25" t="s">
        <v>18</v>
      </c>
    </row>
    <row r="61" spans="4:10" hidden="1" x14ac:dyDescent="0.25"/>
    <row r="62" spans="4:10" hidden="1" x14ac:dyDescent="0.25">
      <c r="H62" s="25" t="s">
        <v>25</v>
      </c>
      <c r="J62" s="25" t="s">
        <v>19</v>
      </c>
    </row>
    <row r="63" spans="4:10" hidden="1" x14ac:dyDescent="0.25">
      <c r="H63" s="25"/>
      <c r="J63" s="25"/>
    </row>
    <row r="64" spans="4:10" hidden="1" x14ac:dyDescent="0.25">
      <c r="H64" s="25"/>
      <c r="J64" s="25"/>
    </row>
    <row r="65" spans="2:12" hidden="1" x14ac:dyDescent="0.25">
      <c r="B65" t="s">
        <v>29</v>
      </c>
      <c r="G65" s="4"/>
      <c r="H65" s="4"/>
      <c r="I65" s="47"/>
      <c r="J65" s="4"/>
      <c r="K65" s="4"/>
      <c r="L65" s="4"/>
    </row>
    <row r="66" spans="2:12" ht="18.75" hidden="1" x14ac:dyDescent="0.3">
      <c r="B66" s="23" t="s">
        <v>30</v>
      </c>
      <c r="C66" s="8"/>
      <c r="D66" s="8"/>
      <c r="E66" s="8"/>
      <c r="F66" s="8"/>
      <c r="G66" s="42"/>
      <c r="H66" s="10"/>
      <c r="I66" s="10"/>
      <c r="J66" s="10"/>
      <c r="K66" s="10"/>
      <c r="L66" s="10"/>
    </row>
    <row r="67" spans="2:12" ht="18.75" hidden="1" x14ac:dyDescent="0.3">
      <c r="B67" s="9" t="s">
        <v>1</v>
      </c>
      <c r="C67" s="46" t="s">
        <v>33</v>
      </c>
      <c r="D67" s="43"/>
      <c r="E67" s="44"/>
      <c r="F67" s="33"/>
      <c r="G67" s="33"/>
      <c r="H67" s="10"/>
      <c r="I67" s="33"/>
      <c r="J67" s="4"/>
      <c r="K67" s="10"/>
      <c r="L67" s="10"/>
    </row>
    <row r="68" spans="2:12" ht="18.75" hidden="1" x14ac:dyDescent="0.3">
      <c r="B68" s="20" t="s">
        <v>2</v>
      </c>
      <c r="C68" s="13">
        <v>180</v>
      </c>
      <c r="D68" s="15">
        <v>260</v>
      </c>
      <c r="E68" s="20"/>
      <c r="F68" s="33"/>
      <c r="G68" s="33"/>
      <c r="H68" s="33"/>
      <c r="I68" s="33"/>
      <c r="J68" s="33"/>
      <c r="K68" s="33"/>
      <c r="L68" s="33"/>
    </row>
    <row r="69" spans="2:12" ht="18.75" hidden="1" x14ac:dyDescent="0.3">
      <c r="B69" s="11">
        <v>1000</v>
      </c>
      <c r="C69" s="26">
        <f t="shared" ref="C69:C77" si="0">ABS((C12/($D$3-$D$4)/1.163)*4/(3.143*$B$46^2)/3.6)*($B$46/1000)/(0.000001*(-0.000001568*(ABS($D$3+$D$4)/2)^3+0.0003846*(ABS($D$3+$D$4)/2)^2-0.03584*(ABS($D$3+$D$4)/2)+1.577))+0.1663</f>
        <v>5554.673535180269</v>
      </c>
      <c r="D69" s="27">
        <f>ABS((D12/($D$3-$D$4)/1.163/2)*4/(3.143*$B$46^2)/3.6)*($B$46/1000)/(0.000001*(-0.000001568*(ABS($D$3+$D$4)/2)^3+0.0003846*(ABS($D$3+$D$4)/2)^2-0.03584*(ABS($D$3+$D$4)/2)+1.577))+0.1663</f>
        <v>4179.3668790573629</v>
      </c>
      <c r="E69" s="28"/>
      <c r="F69" s="29"/>
      <c r="G69" s="10"/>
      <c r="H69" s="29"/>
      <c r="I69" s="29"/>
      <c r="J69" s="29"/>
      <c r="K69" s="29"/>
      <c r="L69" s="29"/>
    </row>
    <row r="70" spans="2:12" ht="18.75" hidden="1" x14ac:dyDescent="0.3">
      <c r="B70" s="17">
        <v>1250</v>
      </c>
      <c r="C70" s="29">
        <f t="shared" si="0"/>
        <v>7386.1957050538604</v>
      </c>
      <c r="D70" s="30">
        <f t="shared" ref="D70:D77" si="1">ABS((D13/($D$3-$D$4)/1.163/2)*4/(3.143*$B$46^2)/3.6)*($B$46/1000)/(0.000001*(-0.000001568*(ABS($D$3+$D$4)/2)^3+0.0003846*(ABS($D$3+$D$4)/2)^2-0.03584*(ABS($D$3+$D$4)/2)+1.577))+0.1663</f>
        <v>5558.0035641009845</v>
      </c>
      <c r="E70" s="28"/>
      <c r="F70" s="29"/>
      <c r="G70" s="10"/>
      <c r="H70" s="29"/>
      <c r="I70" s="29"/>
      <c r="J70" s="29"/>
      <c r="K70" s="29"/>
      <c r="L70" s="29"/>
    </row>
    <row r="71" spans="2:12" ht="18.75" hidden="1" x14ac:dyDescent="0.3">
      <c r="B71" s="17">
        <v>1500</v>
      </c>
      <c r="C71" s="29">
        <f t="shared" si="0"/>
        <v>9191.0775524565634</v>
      </c>
      <c r="D71" s="32">
        <f t="shared" si="1"/>
        <v>6909.9999267283074</v>
      </c>
      <c r="E71" s="28"/>
      <c r="F71" s="29"/>
      <c r="G71" s="10"/>
      <c r="H71" s="29"/>
      <c r="I71" s="29"/>
      <c r="J71" s="29"/>
      <c r="K71" s="29"/>
      <c r="L71" s="29"/>
    </row>
    <row r="72" spans="2:12" ht="18.75" hidden="1" x14ac:dyDescent="0.3">
      <c r="B72" s="11">
        <v>1750</v>
      </c>
      <c r="C72" s="26">
        <f t="shared" si="0"/>
        <v>10955.998916152932</v>
      </c>
      <c r="D72" s="27">
        <f t="shared" si="1"/>
        <v>8235.3559669393289</v>
      </c>
      <c r="E72" s="28"/>
      <c r="F72" s="29"/>
      <c r="G72" s="10"/>
      <c r="H72" s="29"/>
      <c r="I72" s="29"/>
      <c r="J72" s="29"/>
      <c r="K72" s="29"/>
      <c r="L72" s="29"/>
    </row>
    <row r="73" spans="2:12" ht="18.75" hidden="1" x14ac:dyDescent="0.3">
      <c r="B73" s="17">
        <v>2000</v>
      </c>
      <c r="C73" s="29">
        <f t="shared" si="0"/>
        <v>12700.94003799613</v>
      </c>
      <c r="D73" s="30">
        <f t="shared" si="1"/>
        <v>9544.0618056401599</v>
      </c>
      <c r="E73" s="28"/>
      <c r="F73" s="29"/>
      <c r="G73" s="10"/>
      <c r="H73" s="29"/>
      <c r="I73" s="29"/>
      <c r="J73" s="29"/>
      <c r="K73" s="29"/>
      <c r="L73" s="29"/>
    </row>
    <row r="74" spans="2:12" ht="18.75" hidden="1" x14ac:dyDescent="0.3">
      <c r="B74" s="16">
        <v>2250</v>
      </c>
      <c r="C74" s="31">
        <f t="shared" si="0"/>
        <v>14425.900917986168</v>
      </c>
      <c r="D74" s="32">
        <f t="shared" si="1"/>
        <v>10839.447483132839</v>
      </c>
      <c r="E74" s="28"/>
      <c r="F74" s="29"/>
      <c r="G74" s="10"/>
      <c r="H74" s="29"/>
      <c r="I74" s="29"/>
      <c r="J74" s="29"/>
      <c r="K74" s="29"/>
      <c r="L74" s="29"/>
    </row>
    <row r="75" spans="2:12" ht="18.75" hidden="1" x14ac:dyDescent="0.3">
      <c r="B75" s="17">
        <v>2500</v>
      </c>
      <c r="C75" s="29">
        <f t="shared" si="0"/>
        <v>16137.54163674076</v>
      </c>
      <c r="D75" s="27">
        <f t="shared" si="1"/>
        <v>12119.847979266349</v>
      </c>
      <c r="E75" s="28"/>
      <c r="F75" s="29"/>
      <c r="G75" s="10"/>
      <c r="H75" s="29"/>
      <c r="I75" s="29"/>
      <c r="J75" s="29"/>
      <c r="K75" s="29"/>
      <c r="L75" s="29"/>
    </row>
    <row r="76" spans="2:12" ht="18.75" hidden="1" x14ac:dyDescent="0.3">
      <c r="B76" s="17">
        <v>2750</v>
      </c>
      <c r="C76" s="29">
        <f t="shared" si="0"/>
        <v>17829.202113642186</v>
      </c>
      <c r="D76" s="30">
        <f t="shared" si="1"/>
        <v>13390.258354493746</v>
      </c>
      <c r="E76" s="28"/>
      <c r="F76" s="29"/>
      <c r="G76" s="10"/>
      <c r="H76" s="29"/>
      <c r="I76" s="29"/>
      <c r="J76" s="29"/>
      <c r="K76" s="29"/>
      <c r="L76" s="29"/>
    </row>
    <row r="77" spans="2:12" ht="18.75" hidden="1" x14ac:dyDescent="0.3">
      <c r="B77" s="16">
        <v>3000</v>
      </c>
      <c r="C77" s="31">
        <f t="shared" si="0"/>
        <v>19514.202509925886</v>
      </c>
      <c r="D77" s="32">
        <f t="shared" si="1"/>
        <v>14649.013588664013</v>
      </c>
      <c r="E77" s="28"/>
      <c r="F77" s="29"/>
      <c r="G77" s="10"/>
      <c r="H77" s="29"/>
      <c r="I77" s="29"/>
      <c r="J77" s="29"/>
      <c r="K77" s="29"/>
      <c r="L77" s="29"/>
    </row>
    <row r="78" spans="2:12" ht="18.75" hidden="1" x14ac:dyDescent="0.3">
      <c r="B78" s="10"/>
      <c r="C78" s="29"/>
      <c r="D78" s="29"/>
      <c r="E78" s="29"/>
      <c r="F78" s="29"/>
      <c r="G78" s="10"/>
      <c r="H78" s="29"/>
      <c r="I78" s="29"/>
      <c r="J78" s="29"/>
      <c r="K78" s="29"/>
      <c r="L78" s="29"/>
    </row>
    <row r="79" spans="2:12" ht="18.75" hidden="1" x14ac:dyDescent="0.3">
      <c r="B79" s="10"/>
      <c r="C79" s="29"/>
      <c r="D79" s="29"/>
      <c r="E79" s="29"/>
      <c r="F79" s="29"/>
      <c r="G79" s="10"/>
      <c r="H79" s="29"/>
      <c r="I79" s="29"/>
      <c r="J79" s="29"/>
      <c r="K79" s="29"/>
      <c r="L79" s="29"/>
    </row>
    <row r="80" spans="2:12" ht="18.75" hidden="1" x14ac:dyDescent="0.3">
      <c r="B80" s="10"/>
      <c r="C80" s="29"/>
      <c r="D80" s="29"/>
      <c r="E80" s="29"/>
      <c r="F80" s="29"/>
      <c r="G80" s="10"/>
      <c r="H80" s="29"/>
      <c r="I80" s="29"/>
      <c r="J80" s="29"/>
      <c r="K80" s="29"/>
      <c r="L80" s="29"/>
    </row>
    <row r="81" spans="2:13" ht="18.75" hidden="1" x14ac:dyDescent="0.3">
      <c r="B81" s="10"/>
      <c r="C81" s="29"/>
      <c r="D81" s="29"/>
      <c r="E81" s="29"/>
      <c r="F81" s="29"/>
      <c r="G81" s="10"/>
      <c r="H81" s="29"/>
      <c r="I81" s="29"/>
      <c r="J81" s="29"/>
      <c r="K81" s="29"/>
      <c r="L81" s="29"/>
    </row>
    <row r="82" spans="2:13" ht="18.75" hidden="1" x14ac:dyDescent="0.3">
      <c r="B82" s="10"/>
      <c r="C82" s="29"/>
      <c r="D82" s="29"/>
      <c r="E82" s="29"/>
      <c r="F82" s="29"/>
      <c r="G82" s="10"/>
      <c r="H82" s="29"/>
      <c r="I82" s="29"/>
      <c r="J82" s="29"/>
      <c r="K82" s="29"/>
      <c r="L82" s="29"/>
    </row>
    <row r="83" spans="2:13" ht="18.75" hidden="1" x14ac:dyDescent="0.3">
      <c r="B83" s="10"/>
      <c r="C83" s="29"/>
      <c r="D83" s="29"/>
      <c r="E83" s="29"/>
      <c r="F83" s="29"/>
      <c r="G83" s="10"/>
      <c r="H83" s="29"/>
      <c r="I83" s="29"/>
      <c r="J83" s="29"/>
      <c r="K83" s="29"/>
      <c r="L83" s="29"/>
    </row>
    <row r="84" spans="2:13" ht="18.75" hidden="1" x14ac:dyDescent="0.3">
      <c r="B84" s="10"/>
      <c r="C84" s="29"/>
      <c r="D84" s="29"/>
      <c r="E84" s="29"/>
      <c r="F84" s="29"/>
      <c r="G84" s="10"/>
      <c r="H84" s="29"/>
      <c r="I84" s="29"/>
      <c r="J84" s="29"/>
      <c r="K84" s="29"/>
      <c r="L84" s="29"/>
    </row>
    <row r="85" spans="2:13" hidden="1" x14ac:dyDescent="0.25">
      <c r="H85" s="25"/>
      <c r="J85" s="25"/>
    </row>
    <row r="86" spans="2:13" x14ac:dyDescent="0.25">
      <c r="H86" s="25"/>
      <c r="J86" s="25"/>
    </row>
    <row r="87" spans="2:13" ht="20.25" x14ac:dyDescent="0.35">
      <c r="F87" s="63" t="s">
        <v>47</v>
      </c>
      <c r="G87" s="64" t="s">
        <v>52</v>
      </c>
    </row>
    <row r="88" spans="2:13" x14ac:dyDescent="0.25">
      <c r="G88" s="4"/>
      <c r="H88" s="4"/>
      <c r="I88" s="4"/>
      <c r="J88" s="4"/>
    </row>
    <row r="89" spans="2:13" ht="18.75" x14ac:dyDescent="0.3">
      <c r="B89" s="23" t="s">
        <v>32</v>
      </c>
      <c r="C89" s="8"/>
      <c r="D89" s="8"/>
      <c r="E89" s="10"/>
      <c r="F89" s="8"/>
      <c r="G89" s="42"/>
      <c r="H89" s="10"/>
      <c r="I89" s="10"/>
      <c r="J89" s="10"/>
      <c r="L89" s="8"/>
      <c r="M89" s="8"/>
    </row>
    <row r="90" spans="2:13" ht="18.75" x14ac:dyDescent="0.3">
      <c r="B90" s="9" t="s">
        <v>1</v>
      </c>
      <c r="C90" s="45" t="s">
        <v>33</v>
      </c>
      <c r="D90" s="43"/>
      <c r="E90" s="44"/>
      <c r="F90" s="33"/>
      <c r="G90" s="33"/>
      <c r="H90" s="10"/>
      <c r="I90" s="33"/>
      <c r="J90" s="4"/>
      <c r="L90" s="10"/>
      <c r="M90" s="10"/>
    </row>
    <row r="91" spans="2:13" ht="18.75" x14ac:dyDescent="0.3">
      <c r="B91" s="20" t="s">
        <v>2</v>
      </c>
      <c r="C91" s="13">
        <v>260</v>
      </c>
      <c r="D91" s="15">
        <v>290</v>
      </c>
      <c r="E91" s="20"/>
      <c r="F91" s="33"/>
      <c r="G91" s="33"/>
      <c r="H91" s="33"/>
      <c r="I91" s="33"/>
      <c r="J91" s="33"/>
      <c r="L91" s="33"/>
      <c r="M91" s="33"/>
    </row>
    <row r="92" spans="2:13" ht="18.75" x14ac:dyDescent="0.3">
      <c r="B92" s="11">
        <v>1000</v>
      </c>
      <c r="C92" s="34">
        <f>IF(C69&lt;500,"FAIL",IF($D$7&gt;0,C12*(0.0952*LN(C69)+0.1663),"FAIL"))</f>
        <v>823.28279232280329</v>
      </c>
      <c r="D92" s="36">
        <f>IF(D69&lt;500,"FAIL",IF($D$7&gt;0,D12*(0.0952*LN(D69)+0.1663),"FAIL"))</f>
        <v>1204.8843477407486</v>
      </c>
      <c r="E92" s="28"/>
      <c r="F92" s="29"/>
      <c r="G92" s="10"/>
      <c r="H92" s="29"/>
      <c r="I92" s="29"/>
      <c r="J92" s="29"/>
      <c r="L92" s="29"/>
      <c r="M92" s="29"/>
    </row>
    <row r="93" spans="2:13" ht="18.75" x14ac:dyDescent="0.3">
      <c r="B93" s="17">
        <v>1250</v>
      </c>
      <c r="C93" s="37">
        <f t="shared" ref="C93:D100" si="2">IF(C70&lt;500,"FAIL",IF($D$7&gt;0,C13*(0.0952*LN(C70)+0.1663),"FAIL"))</f>
        <v>1124.8354231752382</v>
      </c>
      <c r="D93" s="39">
        <f t="shared" si="2"/>
        <v>1647.6479560280929</v>
      </c>
      <c r="E93" s="28"/>
      <c r="F93" s="29"/>
      <c r="G93" s="10"/>
      <c r="H93" s="29"/>
      <c r="I93" s="29"/>
      <c r="J93" s="29"/>
      <c r="L93" s="29"/>
      <c r="M93" s="29"/>
    </row>
    <row r="94" spans="2:13" ht="18.75" x14ac:dyDescent="0.3">
      <c r="B94" s="17">
        <v>1500</v>
      </c>
      <c r="C94" s="40">
        <f t="shared" si="2"/>
        <v>1428.4264359480576</v>
      </c>
      <c r="D94" s="41">
        <f t="shared" si="2"/>
        <v>2091.4642801569908</v>
      </c>
      <c r="E94" s="28"/>
      <c r="F94" s="29"/>
      <c r="G94" s="10"/>
      <c r="H94" s="29"/>
      <c r="I94" s="29"/>
      <c r="J94" s="29"/>
      <c r="L94" s="29"/>
      <c r="M94" s="29"/>
    </row>
    <row r="95" spans="2:13" ht="18.75" x14ac:dyDescent="0.3">
      <c r="B95" s="11">
        <v>1750</v>
      </c>
      <c r="C95" s="34">
        <f t="shared" si="2"/>
        <v>1730.2337637336284</v>
      </c>
      <c r="D95" s="36">
        <f t="shared" si="2"/>
        <v>2533.9322655871706</v>
      </c>
      <c r="E95" s="28"/>
      <c r="F95" s="29"/>
      <c r="G95" s="10"/>
      <c r="H95" s="29"/>
      <c r="I95" s="29"/>
      <c r="J95" s="29"/>
      <c r="L95" s="29"/>
      <c r="M95" s="29"/>
    </row>
    <row r="96" spans="2:13" ht="18.75" x14ac:dyDescent="0.3">
      <c r="B96" s="17">
        <v>2000</v>
      </c>
      <c r="C96" s="37">
        <f t="shared" si="2"/>
        <v>2032.6394599559505</v>
      </c>
      <c r="D96" s="39">
        <f t="shared" si="2"/>
        <v>2976.8549158445899</v>
      </c>
      <c r="E96" s="28"/>
      <c r="F96" s="29"/>
      <c r="G96" s="10"/>
      <c r="H96" s="29"/>
      <c r="I96" s="29"/>
      <c r="J96" s="29"/>
      <c r="L96" s="29"/>
      <c r="M96" s="29"/>
    </row>
    <row r="97" spans="2:13" ht="18.75" x14ac:dyDescent="0.3">
      <c r="B97" s="16">
        <v>2250</v>
      </c>
      <c r="C97" s="40">
        <f t="shared" si="2"/>
        <v>2334.9629968052855</v>
      </c>
      <c r="D97" s="41">
        <f t="shared" si="2"/>
        <v>3420.3398805994239</v>
      </c>
      <c r="E97" s="28"/>
      <c r="F97" s="29"/>
      <c r="G97" s="10"/>
      <c r="H97" s="29"/>
      <c r="I97" s="29"/>
      <c r="J97" s="29"/>
      <c r="L97" s="29"/>
      <c r="M97" s="29"/>
    </row>
    <row r="98" spans="2:13" ht="18.75" x14ac:dyDescent="0.3">
      <c r="B98" s="17">
        <v>2500</v>
      </c>
      <c r="C98" s="34">
        <f t="shared" si="2"/>
        <v>2637.8740980365201</v>
      </c>
      <c r="D98" s="36">
        <f t="shared" si="2"/>
        <v>3863.056092662116</v>
      </c>
      <c r="E98" s="28"/>
      <c r="F98" s="29"/>
      <c r="G98" s="10"/>
      <c r="H98" s="29"/>
      <c r="I98" s="29"/>
      <c r="J98" s="29"/>
      <c r="L98" s="29"/>
      <c r="M98" s="29"/>
    </row>
    <row r="99" spans="2:13" ht="18.75" x14ac:dyDescent="0.3">
      <c r="B99" s="17">
        <v>2750</v>
      </c>
      <c r="C99" s="37">
        <f t="shared" si="2"/>
        <v>2939.8048842382163</v>
      </c>
      <c r="D99" s="39">
        <f t="shared" si="2"/>
        <v>4306.1481971610447</v>
      </c>
      <c r="E99" s="28"/>
      <c r="F99" s="29"/>
      <c r="G99" s="10"/>
      <c r="H99" s="29"/>
      <c r="I99" s="29"/>
      <c r="J99" s="29"/>
      <c r="L99" s="29"/>
      <c r="M99" s="29"/>
    </row>
    <row r="100" spans="2:13" ht="18.75" x14ac:dyDescent="0.3">
      <c r="B100" s="16">
        <v>3000</v>
      </c>
      <c r="C100" s="40">
        <f t="shared" si="2"/>
        <v>3242.8314669459128</v>
      </c>
      <c r="D100" s="41">
        <f t="shared" si="2"/>
        <v>4748.5798307474515</v>
      </c>
      <c r="E100" s="28"/>
      <c r="F100" s="29"/>
      <c r="G100" s="10"/>
      <c r="H100" s="29"/>
      <c r="I100" s="29"/>
      <c r="J100" s="29"/>
      <c r="L100" s="29"/>
      <c r="M100" s="29"/>
    </row>
    <row r="101" spans="2:13" ht="18.75" x14ac:dyDescent="0.3">
      <c r="B101" s="10"/>
      <c r="C101" s="29"/>
      <c r="D101" s="29"/>
      <c r="E101" s="29"/>
      <c r="F101" s="29"/>
      <c r="G101" s="10"/>
      <c r="H101" s="29"/>
      <c r="I101" s="29"/>
      <c r="J101" s="29"/>
      <c r="L101" s="29"/>
      <c r="M101" s="29"/>
    </row>
    <row r="102" spans="2:13" ht="18.75" x14ac:dyDescent="0.3">
      <c r="B102" s="10"/>
      <c r="C102" s="29"/>
      <c r="D102" s="29"/>
      <c r="E102" s="29"/>
      <c r="F102" s="29"/>
      <c r="G102" s="10"/>
      <c r="H102" s="29"/>
      <c r="I102" s="29"/>
      <c r="J102" s="29"/>
      <c r="L102" s="29"/>
      <c r="M102" s="29"/>
    </row>
    <row r="103" spans="2:13" ht="18.75" x14ac:dyDescent="0.3">
      <c r="B103" s="10"/>
      <c r="C103" s="29"/>
      <c r="D103" s="29"/>
      <c r="E103" s="29"/>
      <c r="F103" s="29"/>
      <c r="G103" s="10"/>
      <c r="H103" s="29"/>
      <c r="I103" s="29"/>
      <c r="J103" s="29"/>
      <c r="L103" s="29"/>
      <c r="M103" s="29"/>
    </row>
    <row r="104" spans="2:13" ht="18.75" x14ac:dyDescent="0.3">
      <c r="B104" s="10"/>
      <c r="C104" s="29"/>
      <c r="D104" s="29"/>
      <c r="E104" s="29"/>
      <c r="F104" s="29"/>
      <c r="G104" s="10"/>
      <c r="H104" s="29"/>
      <c r="I104" s="29"/>
      <c r="J104" s="29"/>
      <c r="L104" s="29"/>
      <c r="M104" s="29"/>
    </row>
    <row r="105" spans="2:13" ht="18.75" x14ac:dyDescent="0.3">
      <c r="B105" s="10"/>
      <c r="C105" s="29"/>
      <c r="D105" s="29"/>
      <c r="E105" s="29"/>
      <c r="F105" s="29"/>
      <c r="G105" s="10"/>
      <c r="H105" s="29"/>
      <c r="I105" s="29"/>
      <c r="J105" s="29"/>
      <c r="L105" s="29"/>
      <c r="M105" s="29"/>
    </row>
    <row r="106" spans="2:13" ht="18.75" x14ac:dyDescent="0.3">
      <c r="B106" s="10"/>
      <c r="C106" s="29"/>
      <c r="D106" s="29"/>
      <c r="E106" s="29"/>
      <c r="F106" s="29"/>
      <c r="G106" s="10"/>
      <c r="H106" s="29"/>
      <c r="I106" s="29"/>
      <c r="J106" s="29"/>
      <c r="L106" s="29"/>
      <c r="M106" s="29"/>
    </row>
    <row r="107" spans="2:13" ht="18.75" x14ac:dyDescent="0.3">
      <c r="B107" s="10"/>
      <c r="C107" s="29"/>
      <c r="D107" s="29"/>
      <c r="E107" s="29"/>
      <c r="F107" s="29"/>
      <c r="G107" s="10"/>
      <c r="H107" s="29"/>
      <c r="I107" s="29"/>
      <c r="J107" s="29"/>
      <c r="L107" s="29"/>
      <c r="M107" s="29"/>
    </row>
  </sheetData>
  <sheetProtection password="CDBE" sheet="1" objects="1" scenarios="1"/>
  <pageMargins left="0.7" right="0.7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100"/>
  <sheetViews>
    <sheetView workbookViewId="0">
      <selection activeCell="D3" sqref="D3"/>
    </sheetView>
  </sheetViews>
  <sheetFormatPr defaultRowHeight="15" x14ac:dyDescent="0.25"/>
  <cols>
    <col min="2" max="2" width="13.140625" customWidth="1"/>
    <col min="3" max="3" width="12.42578125" customWidth="1"/>
  </cols>
  <sheetData>
    <row r="1" spans="1:13" ht="21" x14ac:dyDescent="0.35">
      <c r="A1" s="19" t="s">
        <v>36</v>
      </c>
      <c r="L1" s="2" t="s">
        <v>51</v>
      </c>
    </row>
    <row r="2" spans="1:13" x14ac:dyDescent="0.25">
      <c r="A2" t="s">
        <v>26</v>
      </c>
    </row>
    <row r="3" spans="1:13" ht="21.75" x14ac:dyDescent="0.35">
      <c r="C3" s="5" t="s">
        <v>4</v>
      </c>
      <c r="D3" s="59">
        <v>75</v>
      </c>
      <c r="E3" s="8" t="s">
        <v>42</v>
      </c>
      <c r="I3" s="54">
        <v>1</v>
      </c>
      <c r="J3" s="8" t="s">
        <v>40</v>
      </c>
    </row>
    <row r="4" spans="1:13" ht="21.75" x14ac:dyDescent="0.35">
      <c r="C4" s="5" t="s">
        <v>5</v>
      </c>
      <c r="D4" s="59">
        <v>65</v>
      </c>
      <c r="E4" s="8" t="s">
        <v>42</v>
      </c>
      <c r="G4" s="5" t="s">
        <v>43</v>
      </c>
      <c r="H4" s="61">
        <v>2</v>
      </c>
      <c r="I4" s="54">
        <v>2</v>
      </c>
      <c r="J4" s="8" t="s">
        <v>44</v>
      </c>
      <c r="K4" s="65"/>
    </row>
    <row r="5" spans="1:13" ht="21.75" x14ac:dyDescent="0.35">
      <c r="C5" s="5" t="s">
        <v>6</v>
      </c>
      <c r="D5" s="59">
        <v>20</v>
      </c>
      <c r="E5" s="8" t="s">
        <v>42</v>
      </c>
      <c r="F5" t="s">
        <v>45</v>
      </c>
      <c r="I5" s="54">
        <v>3</v>
      </c>
      <c r="J5" s="8" t="s">
        <v>41</v>
      </c>
    </row>
    <row r="7" spans="1:13" ht="20.25" x14ac:dyDescent="0.35">
      <c r="C7" s="6" t="s">
        <v>7</v>
      </c>
      <c r="D7" s="55">
        <f>(D3-D4)/LN((D3-D5)/(D4-D5))</f>
        <v>49.83288654563971</v>
      </c>
      <c r="E7" s="8" t="s">
        <v>0</v>
      </c>
      <c r="F7" s="8" t="s">
        <v>49</v>
      </c>
      <c r="H7" s="7"/>
      <c r="I7" s="8"/>
    </row>
    <row r="8" spans="1:13" hidden="1" x14ac:dyDescent="0.25">
      <c r="B8" t="s">
        <v>27</v>
      </c>
      <c r="G8" s="4"/>
      <c r="H8" s="4"/>
      <c r="I8" s="4"/>
      <c r="J8" s="4"/>
    </row>
    <row r="9" spans="1:13" ht="18.75" hidden="1" x14ac:dyDescent="0.3">
      <c r="B9" s="23" t="s">
        <v>37</v>
      </c>
      <c r="C9" s="8"/>
      <c r="D9" s="8"/>
      <c r="E9" s="8"/>
      <c r="F9" s="8"/>
      <c r="G9" s="42"/>
      <c r="H9" s="10"/>
      <c r="I9" s="10"/>
      <c r="J9" s="10"/>
      <c r="L9" s="8"/>
      <c r="M9" s="8"/>
    </row>
    <row r="10" spans="1:13" ht="18.75" hidden="1" x14ac:dyDescent="0.3">
      <c r="B10" s="9" t="s">
        <v>1</v>
      </c>
      <c r="C10" s="46" t="s">
        <v>3</v>
      </c>
      <c r="D10" s="44"/>
      <c r="E10" s="4"/>
      <c r="F10" s="33"/>
      <c r="G10" s="33"/>
      <c r="H10" s="10"/>
      <c r="I10" s="33"/>
      <c r="J10" s="4"/>
      <c r="L10" s="10"/>
      <c r="M10" s="10"/>
    </row>
    <row r="11" spans="1:13" ht="18.75" hidden="1" x14ac:dyDescent="0.3">
      <c r="B11" s="20" t="s">
        <v>2</v>
      </c>
      <c r="C11" s="13">
        <v>240</v>
      </c>
      <c r="D11" s="20"/>
      <c r="E11" s="33"/>
      <c r="F11" s="33"/>
      <c r="G11" s="33"/>
      <c r="H11" s="33"/>
      <c r="I11" s="33"/>
      <c r="J11" s="33"/>
      <c r="L11" s="33"/>
      <c r="M11" s="33"/>
    </row>
    <row r="12" spans="1:13" ht="18.75" hidden="1" x14ac:dyDescent="0.3">
      <c r="B12" s="11">
        <v>600</v>
      </c>
      <c r="C12" s="48">
        <f>865*$B$40*ABS($D$7/49.833)^$F$29</f>
        <v>864.997811671867</v>
      </c>
      <c r="D12" s="37"/>
      <c r="E12" s="38"/>
      <c r="F12" s="38"/>
      <c r="G12" s="10"/>
      <c r="H12" s="38"/>
      <c r="I12" s="38"/>
      <c r="J12" s="38"/>
      <c r="L12" s="38"/>
      <c r="M12" s="38"/>
    </row>
    <row r="13" spans="1:13" ht="18.75" hidden="1" x14ac:dyDescent="0.3">
      <c r="B13" s="16">
        <v>1000</v>
      </c>
      <c r="C13" s="49">
        <f>1819*$B$40*ABS($D$7/49.833)^$F$29</f>
        <v>1818.995398186273</v>
      </c>
      <c r="D13" s="37"/>
      <c r="E13" s="38"/>
      <c r="F13" s="38"/>
      <c r="G13" s="10"/>
      <c r="H13" s="38"/>
      <c r="I13" s="38"/>
      <c r="J13" s="38"/>
      <c r="L13" s="38"/>
      <c r="M13" s="38"/>
    </row>
    <row r="14" spans="1:13" ht="18.75" hidden="1" x14ac:dyDescent="0.3">
      <c r="B14" s="11">
        <v>1400</v>
      </c>
      <c r="C14" s="48">
        <f>2732*$B$40*ABS($D$7/49.833)^$F$29</f>
        <v>2731.9930884249025</v>
      </c>
      <c r="D14" s="37"/>
      <c r="E14" s="38"/>
      <c r="F14" s="38"/>
      <c r="G14" s="10"/>
      <c r="H14" s="38"/>
      <c r="I14" s="38"/>
      <c r="J14" s="38"/>
      <c r="L14" s="38"/>
      <c r="M14" s="38"/>
    </row>
    <row r="15" spans="1:13" ht="18.75" hidden="1" x14ac:dyDescent="0.3">
      <c r="B15" s="16">
        <v>1800</v>
      </c>
      <c r="C15" s="49">
        <f>3621*$B$40*ABS($D$7/49.833)^$F$29</f>
        <v>3620.9908393801506</v>
      </c>
      <c r="D15" s="37"/>
      <c r="E15" s="38"/>
      <c r="F15" s="38"/>
      <c r="G15" s="10"/>
      <c r="H15" s="38"/>
      <c r="I15" s="38"/>
      <c r="J15" s="38"/>
      <c r="L15" s="38"/>
      <c r="M15" s="38"/>
    </row>
    <row r="16" spans="1:13" ht="18.75" hidden="1" x14ac:dyDescent="0.3">
      <c r="B16" s="12"/>
      <c r="C16" s="35"/>
      <c r="D16" s="38"/>
      <c r="E16" s="38"/>
      <c r="F16" s="38"/>
      <c r="G16" s="10"/>
      <c r="H16" s="38"/>
      <c r="I16" s="38"/>
      <c r="J16" s="38"/>
      <c r="L16" s="38"/>
      <c r="M16" s="38"/>
    </row>
    <row r="17" spans="1:13" ht="18.75" hidden="1" x14ac:dyDescent="0.3">
      <c r="B17" s="10"/>
      <c r="C17" s="38"/>
      <c r="D17" s="38"/>
      <c r="E17" s="38"/>
      <c r="F17" s="38"/>
      <c r="G17" s="10"/>
      <c r="H17" s="38"/>
      <c r="I17" s="38"/>
      <c r="J17" s="38"/>
      <c r="L17" s="38"/>
      <c r="M17" s="38"/>
    </row>
    <row r="18" spans="1:13" ht="18.75" hidden="1" x14ac:dyDescent="0.3">
      <c r="B18" s="10"/>
      <c r="C18" s="38"/>
      <c r="D18" s="38"/>
      <c r="E18" s="38"/>
      <c r="F18" s="38"/>
      <c r="G18" s="10"/>
      <c r="H18" s="38"/>
      <c r="I18" s="38"/>
      <c r="J18" s="38"/>
      <c r="L18" s="38"/>
      <c r="M18" s="38"/>
    </row>
    <row r="19" spans="1:13" ht="18.75" hidden="1" x14ac:dyDescent="0.3">
      <c r="B19" s="10"/>
      <c r="C19" s="38"/>
      <c r="D19" s="38"/>
      <c r="E19" s="38"/>
      <c r="F19" s="38"/>
      <c r="G19" s="10"/>
      <c r="H19" s="38"/>
      <c r="I19" s="38"/>
      <c r="J19" s="38"/>
      <c r="L19" s="38"/>
      <c r="M19" s="38"/>
    </row>
    <row r="20" spans="1:13" ht="18.75" hidden="1" x14ac:dyDescent="0.3">
      <c r="B20" s="10"/>
      <c r="C20" s="38"/>
      <c r="D20" s="38"/>
      <c r="E20" s="38"/>
      <c r="F20" s="38"/>
      <c r="G20" s="10"/>
      <c r="H20" s="38"/>
      <c r="I20" s="38"/>
      <c r="J20" s="38"/>
      <c r="L20" s="38"/>
      <c r="M20" s="38"/>
    </row>
    <row r="21" spans="1:13" ht="18.75" hidden="1" x14ac:dyDescent="0.3">
      <c r="B21" s="10"/>
      <c r="C21" s="38"/>
      <c r="D21" s="38"/>
      <c r="E21" s="38"/>
      <c r="F21" s="38"/>
      <c r="G21" s="10"/>
      <c r="H21" s="38"/>
      <c r="I21" s="38"/>
      <c r="J21" s="38"/>
      <c r="L21" s="38"/>
      <c r="M21" s="38"/>
    </row>
    <row r="22" spans="1:13" ht="18.75" hidden="1" x14ac:dyDescent="0.3">
      <c r="B22" s="10"/>
      <c r="C22" s="38"/>
      <c r="D22" s="38"/>
      <c r="E22" s="38"/>
      <c r="F22" s="38"/>
      <c r="G22" s="10"/>
      <c r="H22" s="38"/>
      <c r="I22" s="38"/>
      <c r="J22" s="38"/>
      <c r="L22" s="38"/>
      <c r="M22" s="38"/>
    </row>
    <row r="23" spans="1:13" ht="18.75" hidden="1" x14ac:dyDescent="0.3">
      <c r="B23" s="10"/>
      <c r="C23" s="38"/>
      <c r="D23" s="38"/>
      <c r="E23" s="38"/>
      <c r="F23" s="38"/>
      <c r="G23" s="10"/>
      <c r="H23" s="38"/>
      <c r="I23" s="38"/>
      <c r="J23" s="38"/>
      <c r="L23" s="38"/>
      <c r="M23" s="38"/>
    </row>
    <row r="24" spans="1:13" ht="18.75" hidden="1" x14ac:dyDescent="0.3">
      <c r="B24" s="10"/>
      <c r="C24" s="38"/>
      <c r="D24" s="38"/>
      <c r="E24" s="38"/>
      <c r="F24" s="38"/>
      <c r="G24" s="10"/>
      <c r="H24" s="38"/>
      <c r="I24" s="38"/>
      <c r="J24" s="38"/>
      <c r="L24" s="38"/>
      <c r="M24" s="38"/>
    </row>
    <row r="25" spans="1:13" ht="18.75" hidden="1" x14ac:dyDescent="0.3">
      <c r="B25" s="10"/>
      <c r="C25" s="38"/>
      <c r="D25" s="38"/>
      <c r="E25" s="38"/>
      <c r="F25" s="38"/>
      <c r="G25" s="10"/>
      <c r="H25" s="38"/>
      <c r="I25" s="38"/>
      <c r="J25" s="38"/>
      <c r="L25" s="38"/>
      <c r="M25" s="38"/>
    </row>
    <row r="26" spans="1:13" ht="18.75" hidden="1" x14ac:dyDescent="0.3">
      <c r="B26" s="10"/>
      <c r="C26" s="38"/>
      <c r="D26" s="38"/>
      <c r="E26" s="38"/>
      <c r="F26" s="38"/>
      <c r="G26" s="10"/>
      <c r="H26" s="38"/>
      <c r="I26" s="38"/>
      <c r="J26" s="38"/>
      <c r="L26" s="38"/>
      <c r="M26" s="38"/>
    </row>
    <row r="27" spans="1:13" ht="18.75" hidden="1" x14ac:dyDescent="0.3">
      <c r="B27" s="10"/>
      <c r="C27" s="38"/>
      <c r="D27" s="38"/>
      <c r="E27" s="38"/>
      <c r="F27" s="38"/>
      <c r="G27" s="10"/>
      <c r="H27" s="38"/>
      <c r="I27" s="38"/>
      <c r="J27" s="38"/>
      <c r="L27" s="38"/>
      <c r="M27" s="38"/>
    </row>
    <row r="28" spans="1:13" hidden="1" x14ac:dyDescent="0.25"/>
    <row r="29" spans="1:13" hidden="1" x14ac:dyDescent="0.25">
      <c r="A29" t="s">
        <v>37</v>
      </c>
      <c r="F29" s="3">
        <v>1.1112</v>
      </c>
      <c r="M29" s="3"/>
    </row>
    <row r="30" spans="1:13" hidden="1" x14ac:dyDescent="0.25">
      <c r="B30" s="3"/>
      <c r="D30" s="1"/>
      <c r="E30" s="1"/>
      <c r="I30" s="3"/>
      <c r="K30" s="1"/>
      <c r="L30" s="1"/>
    </row>
    <row r="31" spans="1:13" hidden="1" x14ac:dyDescent="0.25"/>
    <row r="32" spans="1:13" hidden="1" x14ac:dyDescent="0.25">
      <c r="F32" s="3"/>
      <c r="M32" s="3"/>
    </row>
    <row r="33" spans="1:13" hidden="1" x14ac:dyDescent="0.25">
      <c r="B33" s="3"/>
      <c r="D33" s="1"/>
      <c r="E33" s="1"/>
      <c r="I33" s="3"/>
      <c r="K33" s="1"/>
      <c r="L33" s="1"/>
    </row>
    <row r="34" spans="1:13" hidden="1" x14ac:dyDescent="0.25"/>
    <row r="35" spans="1:13" hidden="1" x14ac:dyDescent="0.25">
      <c r="F35" s="3"/>
      <c r="M35" s="3"/>
    </row>
    <row r="36" spans="1:13" hidden="1" x14ac:dyDescent="0.25">
      <c r="B36" s="3"/>
      <c r="D36" s="1"/>
      <c r="E36" s="1"/>
      <c r="I36" s="3"/>
      <c r="K36" s="1"/>
      <c r="L36" s="1"/>
    </row>
    <row r="37" spans="1:13" hidden="1" x14ac:dyDescent="0.25"/>
    <row r="38" spans="1:13" hidden="1" x14ac:dyDescent="0.25">
      <c r="F38" s="3"/>
      <c r="M38" s="3"/>
    </row>
    <row r="39" spans="1:13" hidden="1" x14ac:dyDescent="0.25">
      <c r="B39" s="3"/>
      <c r="D39" s="1"/>
      <c r="E39" s="1"/>
      <c r="I39" s="3"/>
      <c r="K39" s="1"/>
      <c r="L39" s="1"/>
    </row>
    <row r="40" spans="1:13" hidden="1" x14ac:dyDescent="0.25">
      <c r="A40" t="s">
        <v>48</v>
      </c>
      <c r="B40" s="56">
        <f>IF(H4=1,0.865,IF(H4=2,1,IF(H4=3,1.06,0)))</f>
        <v>1</v>
      </c>
    </row>
    <row r="41" spans="1:13" hidden="1" x14ac:dyDescent="0.25">
      <c r="F41" s="3"/>
      <c r="M41" s="3"/>
    </row>
    <row r="42" spans="1:13" hidden="1" x14ac:dyDescent="0.25">
      <c r="B42" s="3"/>
      <c r="D42" s="1"/>
      <c r="E42" s="1"/>
      <c r="I42" s="3"/>
      <c r="K42" s="1"/>
      <c r="L42" s="1"/>
    </row>
    <row r="43" spans="1:13" hidden="1" x14ac:dyDescent="0.25"/>
    <row r="44" spans="1:13" ht="18" hidden="1" x14ac:dyDescent="0.35">
      <c r="A44" s="2" t="s">
        <v>11</v>
      </c>
      <c r="B44">
        <v>0.28000000000000003</v>
      </c>
      <c r="H44" s="2"/>
    </row>
    <row r="45" spans="1:13" hidden="1" x14ac:dyDescent="0.25"/>
    <row r="46" spans="1:13" hidden="1" x14ac:dyDescent="0.25">
      <c r="A46" s="2" t="s">
        <v>13</v>
      </c>
      <c r="B46">
        <v>8.52</v>
      </c>
      <c r="H46" s="2"/>
    </row>
    <row r="47" spans="1:13" hidden="1" x14ac:dyDescent="0.25"/>
    <row r="48" spans="1:13" hidden="1" x14ac:dyDescent="0.25">
      <c r="A48" t="s">
        <v>28</v>
      </c>
      <c r="D48">
        <v>1</v>
      </c>
    </row>
    <row r="49" spans="8:10" hidden="1" x14ac:dyDescent="0.25"/>
    <row r="50" spans="8:10" hidden="1" x14ac:dyDescent="0.25">
      <c r="H50" s="18" t="s">
        <v>14</v>
      </c>
    </row>
    <row r="51" spans="8:10" hidden="1" x14ac:dyDescent="0.25"/>
    <row r="52" spans="8:10" hidden="1" x14ac:dyDescent="0.25">
      <c r="H52" s="25" t="s">
        <v>20</v>
      </c>
      <c r="I52" s="24"/>
      <c r="J52" s="25" t="s">
        <v>12</v>
      </c>
    </row>
    <row r="53" spans="8:10" hidden="1" x14ac:dyDescent="0.25"/>
    <row r="54" spans="8:10" hidden="1" x14ac:dyDescent="0.25">
      <c r="H54" s="25" t="s">
        <v>21</v>
      </c>
      <c r="J54" s="25" t="s">
        <v>15</v>
      </c>
    </row>
    <row r="55" spans="8:10" hidden="1" x14ac:dyDescent="0.25"/>
    <row r="56" spans="8:10" hidden="1" x14ac:dyDescent="0.25">
      <c r="H56" s="25" t="s">
        <v>22</v>
      </c>
      <c r="J56" s="25" t="s">
        <v>16</v>
      </c>
    </row>
    <row r="57" spans="8:10" hidden="1" x14ac:dyDescent="0.25"/>
    <row r="58" spans="8:10" hidden="1" x14ac:dyDescent="0.25">
      <c r="H58" s="25" t="s">
        <v>23</v>
      </c>
      <c r="J58" s="25" t="s">
        <v>17</v>
      </c>
    </row>
    <row r="59" spans="8:10" hidden="1" x14ac:dyDescent="0.25"/>
    <row r="60" spans="8:10" hidden="1" x14ac:dyDescent="0.25">
      <c r="H60" s="25" t="s">
        <v>24</v>
      </c>
      <c r="J60" s="25" t="s">
        <v>18</v>
      </c>
    </row>
    <row r="61" spans="8:10" hidden="1" x14ac:dyDescent="0.25"/>
    <row r="62" spans="8:10" hidden="1" x14ac:dyDescent="0.25">
      <c r="H62" s="25" t="s">
        <v>25</v>
      </c>
      <c r="J62" s="25" t="s">
        <v>19</v>
      </c>
    </row>
    <row r="63" spans="8:10" hidden="1" x14ac:dyDescent="0.25">
      <c r="H63" s="25"/>
      <c r="J63" s="25"/>
    </row>
    <row r="64" spans="8:10" hidden="1" x14ac:dyDescent="0.25">
      <c r="H64" s="25"/>
      <c r="J64" s="25"/>
    </row>
    <row r="65" spans="2:12" hidden="1" x14ac:dyDescent="0.25">
      <c r="B65" t="s">
        <v>29</v>
      </c>
      <c r="G65" s="4"/>
      <c r="H65" s="4"/>
      <c r="I65" s="47"/>
      <c r="J65" s="4"/>
      <c r="K65" s="4"/>
      <c r="L65" s="4"/>
    </row>
    <row r="66" spans="2:12" ht="18.75" hidden="1" x14ac:dyDescent="0.3">
      <c r="B66" s="23" t="s">
        <v>37</v>
      </c>
      <c r="C66" s="8"/>
      <c r="D66" s="8"/>
      <c r="E66" s="8"/>
      <c r="F66" s="8"/>
      <c r="G66" s="42"/>
      <c r="H66" s="10"/>
      <c r="I66" s="10"/>
      <c r="J66" s="10"/>
      <c r="K66" s="10"/>
      <c r="L66" s="10"/>
    </row>
    <row r="67" spans="2:12" ht="18.75" hidden="1" x14ac:dyDescent="0.3">
      <c r="B67" s="9" t="s">
        <v>1</v>
      </c>
      <c r="C67" s="46" t="s">
        <v>3</v>
      </c>
      <c r="D67" s="44"/>
      <c r="E67" s="4"/>
      <c r="F67" s="33"/>
      <c r="G67" s="33"/>
      <c r="H67" s="10"/>
      <c r="I67" s="33"/>
      <c r="J67" s="4"/>
      <c r="K67" s="10"/>
      <c r="L67" s="10"/>
    </row>
    <row r="68" spans="2:12" ht="18.75" hidden="1" x14ac:dyDescent="0.3">
      <c r="B68" s="20" t="s">
        <v>2</v>
      </c>
      <c r="C68" s="13">
        <v>240</v>
      </c>
      <c r="D68" s="20"/>
      <c r="E68" s="33"/>
      <c r="F68" s="33"/>
      <c r="G68" s="33"/>
      <c r="H68" s="33"/>
      <c r="I68" s="33"/>
      <c r="J68" s="33"/>
      <c r="K68" s="33"/>
      <c r="L68" s="33"/>
    </row>
    <row r="69" spans="2:12" ht="18.75" hidden="1" x14ac:dyDescent="0.3">
      <c r="B69" s="11">
        <v>600</v>
      </c>
      <c r="C69" s="26">
        <f>ABS((C12/($D$3-$D$4)/1.163)*4/(3.143*$B$46^2)/3.6)*($B$46/1000)/(0.000001*(-0.000001568*(ABS($D$3+$D$4)/2)^3+0.0003846*(ABS($D$3+$D$4)/2)^2-0.03584*(ABS($D$3+$D$4)/2)+1.577))+0.1663</f>
        <v>7438.0370354880852</v>
      </c>
      <c r="D69" s="28"/>
      <c r="E69" s="29"/>
      <c r="F69" s="29"/>
      <c r="G69" s="10"/>
      <c r="H69" s="29"/>
      <c r="I69" s="29"/>
      <c r="J69" s="29"/>
      <c r="K69" s="29"/>
      <c r="L69" s="29"/>
    </row>
    <row r="70" spans="2:12" ht="18.75" hidden="1" x14ac:dyDescent="0.3">
      <c r="B70" s="17">
        <v>1000</v>
      </c>
      <c r="C70" s="29">
        <f>ABS((C13/($D$3-$D$4)/1.163)*4/(3.143*$B$46^2)/3.6)*($B$46/1000)/(0.000001*(-0.000001568*(ABS($D$3+$D$4)/2)^3+0.0003846*(ABS($D$3+$D$4)/2)^2-0.03584*(ABS($D$3+$D$4)/2)+1.577))+0.1663</f>
        <v>15641.191580754714</v>
      </c>
      <c r="D70" s="28"/>
      <c r="E70" s="29"/>
      <c r="F70" s="29"/>
      <c r="G70" s="10"/>
      <c r="H70" s="29"/>
      <c r="I70" s="29"/>
      <c r="J70" s="29"/>
      <c r="K70" s="29"/>
      <c r="L70" s="29"/>
    </row>
    <row r="71" spans="2:12" ht="18.75" hidden="1" x14ac:dyDescent="0.3">
      <c r="B71" s="11">
        <v>1400</v>
      </c>
      <c r="C71" s="27">
        <f>ABS((C14/($D$3-$D$4)/1.163)*4/(3.143*$B$46^2)/3.6)*($B$46/1000)/(0.000001*(-0.000001568*(ABS($D$3+$D$4)/2)^3+0.0003846*(ABS($D$3+$D$4)/2)^2-0.03584*(ABS($D$3+$D$4)/2)+1.577))+0.1663</f>
        <v>23491.799651853704</v>
      </c>
      <c r="D71" s="28"/>
      <c r="E71" s="29"/>
      <c r="F71" s="29"/>
      <c r="G71" s="10"/>
      <c r="H71" s="29"/>
      <c r="I71" s="29"/>
      <c r="J71" s="29"/>
      <c r="K71" s="29"/>
      <c r="L71" s="29"/>
    </row>
    <row r="72" spans="2:12" ht="18.75" hidden="1" x14ac:dyDescent="0.3">
      <c r="B72" s="16">
        <v>1800</v>
      </c>
      <c r="C72" s="32">
        <f>ABS((C15/($D$3-$D$4)/1.163)*4/(3.143*$B$46^2)/3.6)*($B$46/1000)/(0.000001*(-0.000001568*(ABS($D$3+$D$4)/2)^3+0.0003846*(ABS($D$3+$D$4)/2)^2-0.03584*(ABS($D$3+$D$4)/2)+1.577))+0.1663</f>
        <v>31136.039055147234</v>
      </c>
      <c r="D72" s="28"/>
      <c r="E72" s="29"/>
      <c r="F72" s="29"/>
      <c r="G72" s="10"/>
      <c r="H72" s="29"/>
      <c r="I72" s="29"/>
      <c r="J72" s="29"/>
      <c r="K72" s="29"/>
      <c r="L72" s="29"/>
    </row>
    <row r="73" spans="2:12" ht="18.75" hidden="1" x14ac:dyDescent="0.3">
      <c r="B73" s="12"/>
      <c r="C73" s="26"/>
      <c r="D73" s="29"/>
      <c r="E73" s="29"/>
      <c r="F73" s="29"/>
      <c r="G73" s="10"/>
      <c r="H73" s="29"/>
      <c r="I73" s="29"/>
      <c r="J73" s="29"/>
      <c r="K73" s="29"/>
      <c r="L73" s="29"/>
    </row>
    <row r="74" spans="2:12" ht="18.75" hidden="1" x14ac:dyDescent="0.3">
      <c r="B74" s="10"/>
      <c r="C74" s="29"/>
      <c r="D74" s="29"/>
      <c r="E74" s="29"/>
      <c r="F74" s="29"/>
      <c r="G74" s="10"/>
      <c r="H74" s="29"/>
      <c r="I74" s="29"/>
      <c r="J74" s="29"/>
      <c r="K74" s="29"/>
      <c r="L74" s="29"/>
    </row>
    <row r="75" spans="2:12" ht="18.75" hidden="1" x14ac:dyDescent="0.3">
      <c r="B75" s="10"/>
      <c r="C75" s="29"/>
      <c r="D75" s="29"/>
      <c r="E75" s="29"/>
      <c r="F75" s="29"/>
      <c r="G75" s="10"/>
      <c r="H75" s="29"/>
      <c r="I75" s="29"/>
      <c r="J75" s="29"/>
      <c r="K75" s="29"/>
      <c r="L75" s="29"/>
    </row>
    <row r="76" spans="2:12" ht="18.75" hidden="1" x14ac:dyDescent="0.3">
      <c r="B76" s="10"/>
      <c r="C76" s="29"/>
      <c r="D76" s="29"/>
      <c r="E76" s="29"/>
      <c r="F76" s="29"/>
      <c r="G76" s="10"/>
      <c r="H76" s="29"/>
      <c r="I76" s="29"/>
      <c r="J76" s="29"/>
      <c r="K76" s="29"/>
      <c r="L76" s="29"/>
    </row>
    <row r="77" spans="2:12" ht="18.75" hidden="1" x14ac:dyDescent="0.3">
      <c r="B77" s="10"/>
      <c r="C77" s="29"/>
      <c r="D77" s="29"/>
      <c r="E77" s="29"/>
      <c r="F77" s="29"/>
      <c r="G77" s="10"/>
      <c r="H77" s="29"/>
      <c r="I77" s="29"/>
      <c r="J77" s="29"/>
      <c r="K77" s="29"/>
      <c r="L77" s="29"/>
    </row>
    <row r="78" spans="2:12" ht="18.75" hidden="1" x14ac:dyDescent="0.3">
      <c r="B78" s="10"/>
      <c r="C78" s="29"/>
      <c r="D78" s="29"/>
      <c r="E78" s="29"/>
      <c r="F78" s="29"/>
      <c r="G78" s="10"/>
      <c r="H78" s="29"/>
      <c r="I78" s="29"/>
      <c r="J78" s="29"/>
      <c r="K78" s="29"/>
      <c r="L78" s="29"/>
    </row>
    <row r="79" spans="2:12" ht="18.75" hidden="1" x14ac:dyDescent="0.3">
      <c r="B79" s="10"/>
      <c r="C79" s="29"/>
      <c r="D79" s="29"/>
      <c r="E79" s="29"/>
      <c r="F79" s="29"/>
      <c r="G79" s="10"/>
      <c r="H79" s="29"/>
      <c r="I79" s="29"/>
      <c r="J79" s="29"/>
      <c r="K79" s="29"/>
      <c r="L79" s="29"/>
    </row>
    <row r="80" spans="2:12" ht="18.75" hidden="1" x14ac:dyDescent="0.3">
      <c r="B80" s="10"/>
      <c r="C80" s="29"/>
      <c r="D80" s="29"/>
      <c r="E80" s="29"/>
      <c r="F80" s="29"/>
      <c r="G80" s="10"/>
      <c r="H80" s="29"/>
      <c r="I80" s="29"/>
      <c r="J80" s="29"/>
      <c r="K80" s="29"/>
      <c r="L80" s="29"/>
    </row>
    <row r="81" spans="2:13" ht="18.75" hidden="1" x14ac:dyDescent="0.3">
      <c r="B81" s="10"/>
      <c r="C81" s="29"/>
      <c r="D81" s="29"/>
      <c r="E81" s="29"/>
      <c r="F81" s="29"/>
      <c r="G81" s="10"/>
      <c r="H81" s="29"/>
      <c r="I81" s="29"/>
      <c r="J81" s="29"/>
      <c r="K81" s="29"/>
      <c r="L81" s="29"/>
    </row>
    <row r="82" spans="2:13" ht="18.75" hidden="1" x14ac:dyDescent="0.3">
      <c r="B82" s="10"/>
      <c r="C82" s="29"/>
      <c r="D82" s="29"/>
      <c r="E82" s="29"/>
      <c r="F82" s="29"/>
      <c r="G82" s="10"/>
      <c r="H82" s="29"/>
      <c r="I82" s="29"/>
      <c r="J82" s="29"/>
      <c r="K82" s="29"/>
      <c r="L82" s="29"/>
    </row>
    <row r="83" spans="2:13" ht="18.75" hidden="1" x14ac:dyDescent="0.3">
      <c r="B83" s="10"/>
      <c r="C83" s="29"/>
      <c r="D83" s="29"/>
      <c r="E83" s="29"/>
      <c r="F83" s="29"/>
      <c r="G83" s="10"/>
      <c r="H83" s="29"/>
      <c r="I83" s="29"/>
      <c r="J83" s="29"/>
      <c r="K83" s="29"/>
      <c r="L83" s="29"/>
    </row>
    <row r="84" spans="2:13" ht="18.75" x14ac:dyDescent="0.3">
      <c r="B84" s="10"/>
      <c r="C84" s="29"/>
      <c r="D84" s="29"/>
      <c r="E84" s="29"/>
      <c r="F84" s="29"/>
      <c r="G84" s="10"/>
      <c r="H84" s="29"/>
      <c r="I84" s="29"/>
      <c r="J84" s="29"/>
      <c r="K84" s="29"/>
      <c r="L84" s="29"/>
    </row>
    <row r="85" spans="2:13" ht="18.75" x14ac:dyDescent="0.3">
      <c r="F85" s="63" t="s">
        <v>47</v>
      </c>
      <c r="G85" s="64" t="s">
        <v>50</v>
      </c>
      <c r="H85" s="25"/>
      <c r="J85" s="25"/>
    </row>
    <row r="86" spans="2:13" x14ac:dyDescent="0.25">
      <c r="H86" s="25"/>
      <c r="J86" s="25"/>
    </row>
    <row r="88" spans="2:13" x14ac:dyDescent="0.25">
      <c r="G88" s="4"/>
      <c r="H88" s="4"/>
      <c r="I88" s="4"/>
      <c r="J88" s="4"/>
    </row>
    <row r="89" spans="2:13" ht="18.75" x14ac:dyDescent="0.3">
      <c r="B89" s="23" t="s">
        <v>37</v>
      </c>
      <c r="C89" s="8"/>
      <c r="D89" s="8"/>
      <c r="E89" s="10"/>
      <c r="F89" s="8"/>
      <c r="G89" s="42"/>
      <c r="H89" s="10"/>
      <c r="I89" s="10"/>
      <c r="J89" s="10"/>
      <c r="L89" s="8"/>
      <c r="M89" s="8"/>
    </row>
    <row r="90" spans="2:13" ht="18.75" x14ac:dyDescent="0.3">
      <c r="B90" s="9" t="s">
        <v>1</v>
      </c>
      <c r="C90" s="45" t="s">
        <v>3</v>
      </c>
      <c r="D90" s="44"/>
      <c r="E90" s="4"/>
      <c r="F90" s="33"/>
      <c r="G90" s="33"/>
      <c r="H90" s="10"/>
      <c r="I90" s="33"/>
      <c r="J90" s="4"/>
      <c r="L90" s="10"/>
      <c r="M90" s="10"/>
    </row>
    <row r="91" spans="2:13" ht="18.75" x14ac:dyDescent="0.3">
      <c r="B91" s="20" t="s">
        <v>2</v>
      </c>
      <c r="C91" s="13">
        <v>240</v>
      </c>
      <c r="D91" s="20"/>
      <c r="E91" s="33"/>
      <c r="F91" s="33"/>
      <c r="G91" s="33"/>
      <c r="H91" s="33"/>
      <c r="I91" s="33"/>
      <c r="J91" s="33"/>
      <c r="L91" s="33"/>
      <c r="M91" s="33"/>
    </row>
    <row r="92" spans="2:13" ht="18.75" x14ac:dyDescent="0.3">
      <c r="B92" s="11">
        <v>600</v>
      </c>
      <c r="C92" s="48">
        <f>IF(C69&lt;500,"FAIL",C12*(0.0952*LN(C69)+0.1663))</f>
        <v>877.92718182992962</v>
      </c>
      <c r="D92" s="28"/>
      <c r="E92" s="29"/>
      <c r="F92" s="29"/>
      <c r="G92" s="10"/>
      <c r="H92" s="29"/>
      <c r="I92" s="29"/>
      <c r="J92" s="29"/>
      <c r="L92" s="29"/>
      <c r="M92" s="29"/>
    </row>
    <row r="93" spans="2:13" ht="18.75" x14ac:dyDescent="0.3">
      <c r="B93" s="17">
        <v>1000</v>
      </c>
      <c r="C93" s="49">
        <f t="shared" ref="C93:C95" si="0">IF(C70&lt;500,"FAIL",C13*(0.0952*LN(C70)+0.1663))</f>
        <v>1974.9006507808947</v>
      </c>
      <c r="D93" s="28"/>
      <c r="E93" s="29"/>
      <c r="F93" s="29"/>
      <c r="G93" s="10"/>
      <c r="H93" s="29"/>
      <c r="I93" s="29"/>
      <c r="J93" s="29"/>
      <c r="L93" s="29"/>
      <c r="M93" s="29"/>
    </row>
    <row r="94" spans="2:13" ht="18.75" x14ac:dyDescent="0.3">
      <c r="B94" s="11">
        <v>1400</v>
      </c>
      <c r="C94" s="48">
        <f t="shared" si="0"/>
        <v>3071.9391320899276</v>
      </c>
      <c r="D94" s="28"/>
      <c r="E94" s="29"/>
      <c r="F94" s="29"/>
      <c r="G94" s="10"/>
      <c r="H94" s="29"/>
      <c r="I94" s="29"/>
      <c r="J94" s="29"/>
      <c r="L94" s="29"/>
      <c r="M94" s="29"/>
    </row>
    <row r="95" spans="2:13" ht="18.75" x14ac:dyDescent="0.3">
      <c r="B95" s="16">
        <v>1800</v>
      </c>
      <c r="C95" s="49">
        <f t="shared" si="0"/>
        <v>4168.6683905528944</v>
      </c>
      <c r="D95" s="28"/>
      <c r="E95" s="29"/>
      <c r="F95" s="29"/>
      <c r="G95" s="10"/>
      <c r="H95" s="29"/>
      <c r="I95" s="29"/>
      <c r="J95" s="29"/>
      <c r="L95" s="29"/>
      <c r="M95" s="29"/>
    </row>
    <row r="96" spans="2:13" ht="18.75" x14ac:dyDescent="0.3">
      <c r="B96" s="12"/>
      <c r="C96" s="26"/>
      <c r="D96" s="29"/>
      <c r="E96" s="29"/>
      <c r="F96" s="29"/>
      <c r="G96" s="10"/>
      <c r="H96" s="29"/>
      <c r="I96" s="29"/>
      <c r="J96" s="29"/>
      <c r="L96" s="29"/>
      <c r="M96" s="29"/>
    </row>
    <row r="97" spans="2:13" ht="18.75" x14ac:dyDescent="0.3">
      <c r="B97" s="10"/>
      <c r="C97" s="29"/>
      <c r="D97" s="29"/>
      <c r="E97" s="29"/>
      <c r="F97" s="29"/>
      <c r="G97" s="10"/>
      <c r="H97" s="29"/>
      <c r="I97" s="29"/>
      <c r="J97" s="29"/>
      <c r="L97" s="29"/>
      <c r="M97" s="29"/>
    </row>
    <row r="98" spans="2:13" ht="18.75" x14ac:dyDescent="0.3">
      <c r="B98" s="10"/>
      <c r="C98" s="29"/>
      <c r="D98" s="29"/>
      <c r="E98" s="29"/>
      <c r="F98" s="29"/>
      <c r="G98" s="10"/>
      <c r="H98" s="29"/>
      <c r="I98" s="29"/>
      <c r="J98" s="29"/>
      <c r="L98" s="29"/>
      <c r="M98" s="29"/>
    </row>
    <row r="99" spans="2:13" ht="18.75" x14ac:dyDescent="0.3">
      <c r="B99" s="10"/>
      <c r="C99" s="29"/>
      <c r="D99" s="29"/>
      <c r="E99" s="29"/>
      <c r="F99" s="29"/>
      <c r="G99" s="10"/>
      <c r="H99" s="29"/>
      <c r="I99" s="29"/>
      <c r="J99" s="29"/>
      <c r="L99" s="29"/>
      <c r="M99" s="29"/>
    </row>
    <row r="100" spans="2:13" ht="18.75" x14ac:dyDescent="0.3">
      <c r="B100" s="10"/>
      <c r="C100" s="29"/>
      <c r="D100" s="29"/>
      <c r="E100" s="29"/>
      <c r="F100" s="29"/>
      <c r="G100" s="10"/>
      <c r="H100" s="29"/>
      <c r="I100" s="29"/>
      <c r="J100" s="29"/>
      <c r="L100" s="29"/>
      <c r="M100" s="29"/>
    </row>
  </sheetData>
  <sheetProtection password="CDBE" sheet="1" objects="1" scenarios="1"/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M102"/>
  <sheetViews>
    <sheetView topLeftCell="A5" workbookViewId="0">
      <selection activeCell="P92" sqref="P92"/>
    </sheetView>
  </sheetViews>
  <sheetFormatPr defaultRowHeight="15" x14ac:dyDescent="0.25"/>
  <cols>
    <col min="2" max="2" width="13.42578125" customWidth="1"/>
    <col min="3" max="3" width="12.5703125" customWidth="1"/>
    <col min="11" max="11" width="9.5703125" bestFit="1" customWidth="1"/>
    <col min="12" max="12" width="14.140625" bestFit="1" customWidth="1"/>
  </cols>
  <sheetData>
    <row r="1" spans="1:13" ht="21" x14ac:dyDescent="0.35">
      <c r="A1" s="19" t="s">
        <v>38</v>
      </c>
      <c r="L1" s="2" t="s">
        <v>51</v>
      </c>
    </row>
    <row r="2" spans="1:13" x14ac:dyDescent="0.25">
      <c r="A2" s="3" t="s">
        <v>26</v>
      </c>
    </row>
    <row r="3" spans="1:13" ht="21.75" x14ac:dyDescent="0.35">
      <c r="C3" s="5" t="s">
        <v>4</v>
      </c>
      <c r="D3" s="59">
        <v>75</v>
      </c>
      <c r="E3" s="8" t="s">
        <v>42</v>
      </c>
      <c r="I3" s="54">
        <v>1</v>
      </c>
      <c r="J3" s="8" t="s">
        <v>40</v>
      </c>
    </row>
    <row r="4" spans="1:13" ht="21.75" x14ac:dyDescent="0.35">
      <c r="C4" s="5" t="s">
        <v>5</v>
      </c>
      <c r="D4" s="59">
        <v>65</v>
      </c>
      <c r="E4" s="8" t="s">
        <v>42</v>
      </c>
      <c r="G4" s="5" t="s">
        <v>43</v>
      </c>
      <c r="H4" s="61">
        <v>2</v>
      </c>
      <c r="I4" s="54">
        <v>2</v>
      </c>
      <c r="J4" s="8" t="s">
        <v>44</v>
      </c>
      <c r="K4" s="65"/>
    </row>
    <row r="5" spans="1:13" ht="21.75" x14ac:dyDescent="0.35">
      <c r="C5" s="5" t="s">
        <v>6</v>
      </c>
      <c r="D5" s="59">
        <v>20</v>
      </c>
      <c r="E5" s="8" t="s">
        <v>42</v>
      </c>
      <c r="F5" t="s">
        <v>45</v>
      </c>
      <c r="I5" s="54">
        <v>3</v>
      </c>
      <c r="J5" s="8" t="s">
        <v>41</v>
      </c>
    </row>
    <row r="7" spans="1:13" ht="20.25" x14ac:dyDescent="0.35">
      <c r="C7" s="6" t="s">
        <v>7</v>
      </c>
      <c r="D7" s="55">
        <f>(D3-D4)/LN((D3-D5)/(D4-D5))</f>
        <v>49.83288654563971</v>
      </c>
      <c r="E7" s="8" t="s">
        <v>0</v>
      </c>
      <c r="F7" s="8" t="s">
        <v>49</v>
      </c>
      <c r="H7" s="7"/>
      <c r="I7" s="8"/>
    </row>
    <row r="8" spans="1:13" hidden="1" x14ac:dyDescent="0.25">
      <c r="B8" t="s">
        <v>27</v>
      </c>
      <c r="G8" s="4"/>
      <c r="H8" s="4"/>
      <c r="I8" s="4"/>
      <c r="J8" s="4"/>
    </row>
    <row r="9" spans="1:13" ht="18.75" hidden="1" x14ac:dyDescent="0.3">
      <c r="B9" s="23" t="s">
        <v>39</v>
      </c>
      <c r="C9" s="8"/>
      <c r="D9" s="8"/>
      <c r="E9" s="8"/>
      <c r="F9" s="8"/>
      <c r="G9" s="42"/>
      <c r="H9" s="10"/>
      <c r="I9" s="10"/>
      <c r="J9" s="10"/>
      <c r="L9" s="8"/>
      <c r="M9" s="8"/>
    </row>
    <row r="10" spans="1:13" ht="18.75" hidden="1" x14ac:dyDescent="0.3">
      <c r="B10" s="9" t="s">
        <v>1</v>
      </c>
      <c r="C10" s="46" t="s">
        <v>3</v>
      </c>
      <c r="D10" s="44"/>
      <c r="E10" s="4"/>
      <c r="F10" s="33"/>
      <c r="G10" s="33"/>
      <c r="H10" s="10"/>
      <c r="I10" s="33"/>
      <c r="J10" s="4"/>
      <c r="L10" s="10"/>
      <c r="M10" s="10"/>
    </row>
    <row r="11" spans="1:13" ht="18.75" hidden="1" x14ac:dyDescent="0.3">
      <c r="B11" s="20" t="s">
        <v>2</v>
      </c>
      <c r="C11" s="13">
        <v>240</v>
      </c>
      <c r="D11" s="20"/>
      <c r="E11" s="33"/>
      <c r="F11" s="33"/>
      <c r="G11" s="33"/>
      <c r="H11" s="33"/>
      <c r="I11" s="33"/>
      <c r="J11" s="33"/>
      <c r="L11" s="33"/>
      <c r="M11" s="33"/>
    </row>
    <row r="12" spans="1:13" ht="18.75" hidden="1" x14ac:dyDescent="0.3">
      <c r="B12" s="11">
        <v>1250</v>
      </c>
      <c r="C12" s="66">
        <f>1652* $B$40*ABS($D$7/49.833)^$F$29</f>
        <v>1651.9958142788937</v>
      </c>
      <c r="D12" s="37"/>
      <c r="E12" s="38"/>
      <c r="F12" s="38"/>
      <c r="G12" s="10"/>
      <c r="H12" s="38"/>
      <c r="I12" s="38"/>
      <c r="J12" s="38"/>
      <c r="L12" s="38"/>
      <c r="M12" s="38"/>
    </row>
    <row r="13" spans="1:13" ht="18.75" hidden="1" x14ac:dyDescent="0.3">
      <c r="B13" s="17">
        <v>2000</v>
      </c>
      <c r="C13" s="66">
        <f>3120* $B$40*ABS($D$7/49.833)^$F$29</f>
        <v>3119.9920947640126</v>
      </c>
      <c r="D13" s="37"/>
      <c r="E13" s="38"/>
      <c r="F13" s="38"/>
      <c r="G13" s="10"/>
      <c r="H13" s="38"/>
      <c r="I13" s="38"/>
      <c r="J13" s="38"/>
      <c r="L13" s="38"/>
      <c r="M13" s="38"/>
    </row>
    <row r="14" spans="1:13" ht="18.75" hidden="1" x14ac:dyDescent="0.3">
      <c r="B14" s="16">
        <v>2750</v>
      </c>
      <c r="C14" s="66">
        <f>4529* $B$40*ABS($D$7/49.833)^$F$29</f>
        <v>4528.9885247391703</v>
      </c>
      <c r="D14" s="37"/>
      <c r="E14" s="38"/>
      <c r="F14" s="38"/>
      <c r="G14" s="10"/>
      <c r="H14" s="38"/>
      <c r="I14" s="38"/>
      <c r="J14" s="38"/>
      <c r="L14" s="38"/>
      <c r="M14" s="38"/>
    </row>
    <row r="15" spans="1:13" ht="18.75" hidden="1" x14ac:dyDescent="0.3">
      <c r="B15" s="12"/>
      <c r="C15" s="35"/>
      <c r="D15" s="38"/>
      <c r="E15" s="38"/>
      <c r="F15" s="38"/>
      <c r="G15" s="10"/>
      <c r="H15" s="38"/>
      <c r="I15" s="38"/>
      <c r="J15" s="38"/>
      <c r="L15" s="38"/>
      <c r="M15" s="38"/>
    </row>
    <row r="16" spans="1:13" ht="18.75" hidden="1" x14ac:dyDescent="0.3">
      <c r="B16" s="10"/>
      <c r="C16" s="38"/>
      <c r="D16" s="38"/>
      <c r="E16" s="38"/>
      <c r="F16" s="38"/>
      <c r="G16" s="10"/>
      <c r="H16" s="38"/>
      <c r="I16" s="38"/>
      <c r="J16" s="38"/>
      <c r="L16" s="38"/>
      <c r="M16" s="38"/>
    </row>
    <row r="17" spans="1:13" ht="18.75" hidden="1" x14ac:dyDescent="0.3">
      <c r="B17" s="10"/>
      <c r="C17" s="38"/>
      <c r="D17" s="38"/>
      <c r="E17" s="38"/>
      <c r="F17" s="38"/>
      <c r="G17" s="10"/>
      <c r="H17" s="38"/>
      <c r="I17" s="38"/>
      <c r="J17" s="38"/>
      <c r="L17" s="38"/>
      <c r="M17" s="38"/>
    </row>
    <row r="18" spans="1:13" ht="18.75" hidden="1" x14ac:dyDescent="0.3">
      <c r="B18" s="10"/>
      <c r="C18" s="38"/>
      <c r="D18" s="38"/>
      <c r="E18" s="38"/>
      <c r="F18" s="38"/>
      <c r="G18" s="10"/>
      <c r="H18" s="38"/>
      <c r="I18" s="38"/>
      <c r="J18" s="38"/>
      <c r="L18" s="38"/>
      <c r="M18" s="38"/>
    </row>
    <row r="19" spans="1:13" ht="18.75" hidden="1" x14ac:dyDescent="0.3">
      <c r="B19" s="10"/>
      <c r="C19" s="38"/>
      <c r="D19" s="38"/>
      <c r="E19" s="38"/>
      <c r="F19" s="38"/>
      <c r="G19" s="10"/>
      <c r="H19" s="38"/>
      <c r="I19" s="38"/>
      <c r="J19" s="38"/>
      <c r="L19" s="38"/>
      <c r="M19" s="38"/>
    </row>
    <row r="20" spans="1:13" ht="18.75" hidden="1" x14ac:dyDescent="0.3">
      <c r="B20" s="10"/>
      <c r="C20" s="38"/>
      <c r="D20" s="38"/>
      <c r="E20" s="38"/>
      <c r="F20" s="38"/>
      <c r="G20" s="10"/>
      <c r="H20" s="38"/>
      <c r="I20" s="38"/>
      <c r="J20" s="38"/>
      <c r="L20" s="38"/>
      <c r="M20" s="38"/>
    </row>
    <row r="21" spans="1:13" ht="18.75" hidden="1" x14ac:dyDescent="0.3">
      <c r="B21" s="10"/>
      <c r="C21" s="38"/>
      <c r="D21" s="38"/>
      <c r="E21" s="38"/>
      <c r="F21" s="38"/>
      <c r="G21" s="10"/>
      <c r="H21" s="38"/>
      <c r="I21" s="38"/>
      <c r="J21" s="38"/>
      <c r="L21" s="38"/>
      <c r="M21" s="38"/>
    </row>
    <row r="22" spans="1:13" ht="18.75" hidden="1" x14ac:dyDescent="0.3">
      <c r="B22" s="10"/>
      <c r="C22" s="38"/>
      <c r="D22" s="38"/>
      <c r="E22" s="38"/>
      <c r="F22" s="38"/>
      <c r="G22" s="10"/>
      <c r="H22" s="38"/>
      <c r="I22" s="38"/>
      <c r="J22" s="38"/>
      <c r="L22" s="38"/>
      <c r="M22" s="38"/>
    </row>
    <row r="23" spans="1:13" ht="18.75" hidden="1" x14ac:dyDescent="0.3">
      <c r="B23" s="10"/>
      <c r="C23" s="38"/>
      <c r="D23" s="38"/>
      <c r="E23" s="38"/>
      <c r="F23" s="38"/>
      <c r="G23" s="10"/>
      <c r="H23" s="38"/>
      <c r="I23" s="38"/>
      <c r="J23" s="38"/>
      <c r="L23" s="38"/>
      <c r="M23" s="38"/>
    </row>
    <row r="24" spans="1:13" ht="18.75" hidden="1" x14ac:dyDescent="0.3">
      <c r="B24" s="10"/>
      <c r="C24" s="38"/>
      <c r="D24" s="38"/>
      <c r="E24" s="38"/>
      <c r="F24" s="38"/>
      <c r="G24" s="10"/>
      <c r="H24" s="38"/>
      <c r="I24" s="38"/>
      <c r="J24" s="38"/>
      <c r="L24" s="38"/>
      <c r="M24" s="38"/>
    </row>
    <row r="25" spans="1:13" ht="18.75" hidden="1" x14ac:dyDescent="0.3">
      <c r="B25" s="10"/>
      <c r="C25" s="38"/>
      <c r="D25" s="38"/>
      <c r="E25" s="38"/>
      <c r="F25" s="38"/>
      <c r="G25" s="10"/>
      <c r="H25" s="38"/>
      <c r="I25" s="38"/>
      <c r="J25" s="38"/>
      <c r="L25" s="38"/>
      <c r="M25" s="38"/>
    </row>
    <row r="26" spans="1:13" ht="18.75" hidden="1" x14ac:dyDescent="0.3">
      <c r="B26" s="10"/>
      <c r="C26" s="38"/>
      <c r="D26" s="38"/>
      <c r="E26" s="38"/>
      <c r="F26" s="38"/>
      <c r="G26" s="10"/>
      <c r="H26" s="38"/>
      <c r="I26" s="38"/>
      <c r="J26" s="38"/>
      <c r="L26" s="38"/>
      <c r="M26" s="38"/>
    </row>
    <row r="27" spans="1:13" ht="18.75" hidden="1" x14ac:dyDescent="0.3">
      <c r="B27" s="10"/>
      <c r="C27" s="38"/>
      <c r="D27" s="38"/>
      <c r="E27" s="38"/>
      <c r="F27" s="38"/>
      <c r="G27" s="10"/>
      <c r="H27" s="38"/>
      <c r="I27" s="38"/>
      <c r="J27" s="38"/>
      <c r="L27" s="38"/>
      <c r="M27" s="38"/>
    </row>
    <row r="28" spans="1:13" hidden="1" x14ac:dyDescent="0.25"/>
    <row r="29" spans="1:13" hidden="1" x14ac:dyDescent="0.25">
      <c r="A29" t="s">
        <v>39</v>
      </c>
      <c r="F29" s="3">
        <v>1.1129</v>
      </c>
      <c r="M29" s="3"/>
    </row>
    <row r="30" spans="1:13" hidden="1" x14ac:dyDescent="0.25">
      <c r="B30" s="3">
        <v>30.87</v>
      </c>
      <c r="C30" t="s">
        <v>8</v>
      </c>
      <c r="D30" s="1" t="s">
        <v>9</v>
      </c>
      <c r="E30" s="1" t="s">
        <v>10</v>
      </c>
      <c r="I30" s="3"/>
      <c r="K30" s="1"/>
      <c r="L30" s="1"/>
    </row>
    <row r="31" spans="1:13" hidden="1" x14ac:dyDescent="0.25"/>
    <row r="32" spans="1:13" hidden="1" x14ac:dyDescent="0.25">
      <c r="F32" s="3"/>
      <c r="M32" s="3"/>
    </row>
    <row r="33" spans="1:13" hidden="1" x14ac:dyDescent="0.25">
      <c r="B33" s="3"/>
      <c r="D33" s="1"/>
      <c r="E33" s="1"/>
      <c r="I33" s="3"/>
      <c r="K33" s="1"/>
      <c r="L33" s="1"/>
    </row>
    <row r="34" spans="1:13" hidden="1" x14ac:dyDescent="0.25"/>
    <row r="35" spans="1:13" hidden="1" x14ac:dyDescent="0.25">
      <c r="F35" s="3"/>
      <c r="M35" s="3"/>
    </row>
    <row r="36" spans="1:13" hidden="1" x14ac:dyDescent="0.25">
      <c r="B36" s="3"/>
      <c r="D36" s="1"/>
      <c r="E36" s="1"/>
      <c r="I36" s="3"/>
      <c r="K36" s="1"/>
      <c r="L36" s="1"/>
    </row>
    <row r="37" spans="1:13" hidden="1" x14ac:dyDescent="0.25"/>
    <row r="38" spans="1:13" hidden="1" x14ac:dyDescent="0.25">
      <c r="F38" s="3"/>
      <c r="M38" s="3"/>
    </row>
    <row r="39" spans="1:13" hidden="1" x14ac:dyDescent="0.25">
      <c r="B39" s="3"/>
      <c r="D39" s="1"/>
      <c r="E39" s="1"/>
      <c r="I39" s="3"/>
      <c r="K39" s="1"/>
      <c r="L39" s="1"/>
    </row>
    <row r="40" spans="1:13" hidden="1" x14ac:dyDescent="0.25">
      <c r="A40" t="s">
        <v>46</v>
      </c>
      <c r="B40" s="56">
        <f>IF(H4=1,0.77,IF(H4=2,1,IF(H4=3,1.26,0)))</f>
        <v>1</v>
      </c>
    </row>
    <row r="41" spans="1:13" hidden="1" x14ac:dyDescent="0.25">
      <c r="F41" s="3"/>
      <c r="M41" s="3"/>
    </row>
    <row r="42" spans="1:13" hidden="1" x14ac:dyDescent="0.25">
      <c r="B42" s="3"/>
      <c r="D42" s="1"/>
      <c r="E42" s="1"/>
      <c r="I42" s="3"/>
      <c r="K42" s="1"/>
      <c r="L42" s="1"/>
    </row>
    <row r="43" spans="1:13" hidden="1" x14ac:dyDescent="0.25"/>
    <row r="44" spans="1:13" ht="18" hidden="1" x14ac:dyDescent="0.35">
      <c r="A44" s="2" t="s">
        <v>11</v>
      </c>
      <c r="B44">
        <v>0.52</v>
      </c>
      <c r="H44" s="2"/>
    </row>
    <row r="45" spans="1:13" hidden="1" x14ac:dyDescent="0.25"/>
    <row r="46" spans="1:13" hidden="1" x14ac:dyDescent="0.25">
      <c r="A46" s="2" t="s">
        <v>13</v>
      </c>
      <c r="B46">
        <v>8.52</v>
      </c>
      <c r="H46" s="2"/>
    </row>
    <row r="47" spans="1:13" hidden="1" x14ac:dyDescent="0.25"/>
    <row r="48" spans="1:13" hidden="1" x14ac:dyDescent="0.25">
      <c r="A48" t="s">
        <v>28</v>
      </c>
      <c r="D48">
        <v>3</v>
      </c>
    </row>
    <row r="49" spans="8:10" hidden="1" x14ac:dyDescent="0.25"/>
    <row r="50" spans="8:10" hidden="1" x14ac:dyDescent="0.25">
      <c r="H50" s="18" t="s">
        <v>14</v>
      </c>
    </row>
    <row r="51" spans="8:10" hidden="1" x14ac:dyDescent="0.25"/>
    <row r="52" spans="8:10" hidden="1" x14ac:dyDescent="0.25">
      <c r="H52" s="25" t="s">
        <v>20</v>
      </c>
      <c r="I52" s="24"/>
      <c r="J52" s="25" t="s">
        <v>12</v>
      </c>
    </row>
    <row r="53" spans="8:10" hidden="1" x14ac:dyDescent="0.25"/>
    <row r="54" spans="8:10" hidden="1" x14ac:dyDescent="0.25">
      <c r="H54" s="25" t="s">
        <v>21</v>
      </c>
      <c r="J54" s="25" t="s">
        <v>15</v>
      </c>
    </row>
    <row r="55" spans="8:10" hidden="1" x14ac:dyDescent="0.25"/>
    <row r="56" spans="8:10" hidden="1" x14ac:dyDescent="0.25">
      <c r="H56" s="25" t="s">
        <v>22</v>
      </c>
      <c r="J56" s="25" t="s">
        <v>16</v>
      </c>
    </row>
    <row r="57" spans="8:10" hidden="1" x14ac:dyDescent="0.25"/>
    <row r="58" spans="8:10" hidden="1" x14ac:dyDescent="0.25">
      <c r="H58" s="25" t="s">
        <v>23</v>
      </c>
      <c r="J58" s="25" t="s">
        <v>17</v>
      </c>
    </row>
    <row r="59" spans="8:10" hidden="1" x14ac:dyDescent="0.25"/>
    <row r="60" spans="8:10" hidden="1" x14ac:dyDescent="0.25">
      <c r="H60" s="25" t="s">
        <v>24</v>
      </c>
      <c r="J60" s="25" t="s">
        <v>18</v>
      </c>
    </row>
    <row r="61" spans="8:10" hidden="1" x14ac:dyDescent="0.25"/>
    <row r="62" spans="8:10" hidden="1" x14ac:dyDescent="0.25">
      <c r="H62" s="25" t="s">
        <v>25</v>
      </c>
      <c r="J62" s="25" t="s">
        <v>19</v>
      </c>
    </row>
    <row r="63" spans="8:10" hidden="1" x14ac:dyDescent="0.25">
      <c r="H63" s="25"/>
      <c r="J63" s="25"/>
    </row>
    <row r="64" spans="8:10" hidden="1" x14ac:dyDescent="0.25">
      <c r="H64" s="25"/>
      <c r="J64" s="25"/>
    </row>
    <row r="65" spans="2:12" hidden="1" x14ac:dyDescent="0.25">
      <c r="B65" t="s">
        <v>29</v>
      </c>
      <c r="G65" s="4"/>
      <c r="H65" s="4"/>
      <c r="I65" s="47"/>
      <c r="J65" s="4"/>
      <c r="K65" s="4"/>
      <c r="L65" s="4"/>
    </row>
    <row r="66" spans="2:12" ht="18.75" hidden="1" x14ac:dyDescent="0.3">
      <c r="B66" s="23" t="s">
        <v>39</v>
      </c>
      <c r="C66" s="8"/>
      <c r="D66" s="8"/>
      <c r="E66" s="8"/>
      <c r="F66" s="8"/>
      <c r="G66" s="42"/>
      <c r="H66" s="10"/>
      <c r="I66" s="10"/>
      <c r="J66" s="10"/>
      <c r="K66" s="10"/>
      <c r="L66" s="10"/>
    </row>
    <row r="67" spans="2:12" ht="18.75" hidden="1" x14ac:dyDescent="0.3">
      <c r="B67" s="9" t="s">
        <v>1</v>
      </c>
      <c r="C67" s="46" t="s">
        <v>3</v>
      </c>
      <c r="D67" s="44"/>
      <c r="E67" s="4"/>
      <c r="F67" s="33"/>
      <c r="G67" s="33"/>
      <c r="H67" s="10"/>
      <c r="I67" s="33"/>
      <c r="J67" s="4"/>
      <c r="K67" s="10"/>
      <c r="L67" s="10"/>
    </row>
    <row r="68" spans="2:12" ht="18.75" hidden="1" x14ac:dyDescent="0.3">
      <c r="B68" s="20" t="s">
        <v>2</v>
      </c>
      <c r="C68" s="13">
        <v>240</v>
      </c>
      <c r="D68" s="20"/>
      <c r="E68" s="33"/>
      <c r="F68" s="33"/>
      <c r="G68" s="33"/>
      <c r="H68" s="33"/>
      <c r="I68" s="33"/>
      <c r="J68" s="33"/>
      <c r="K68" s="33"/>
      <c r="L68" s="33"/>
    </row>
    <row r="69" spans="2:12" ht="18.75" hidden="1" x14ac:dyDescent="0.3">
      <c r="B69" s="11">
        <v>1250</v>
      </c>
      <c r="C69" s="50">
        <f>ABS((C12/($D$3-$D$4)/1.163/3)*4/(3.143*$B$46^2)/3.6)*($B$46/1000)/(0.000001*(-0.000001568*(ABS($D$3+$D$4)/2)^3+0.0003846*(ABS($D$3+$D$4)/2)^2-0.03584*(ABS($D$3+$D$4)/2)+1.577))+0.1663</f>
        <v>4735.180715209849</v>
      </c>
      <c r="D69" s="28"/>
      <c r="E69" s="29"/>
      <c r="F69" s="29"/>
      <c r="G69" s="10"/>
      <c r="H69" s="29"/>
      <c r="I69" s="29"/>
      <c r="J69" s="29"/>
      <c r="K69" s="29"/>
      <c r="L69" s="29"/>
    </row>
    <row r="70" spans="2:12" ht="18.75" hidden="1" x14ac:dyDescent="0.3">
      <c r="B70" s="17">
        <v>2000</v>
      </c>
      <c r="C70" s="53">
        <f t="shared" ref="C70:C71" si="0">ABS((C13/($D$3-$D$4)/1.163/3)*4/(3.143*$B$46^2)/3.6)*($B$46/1000)/(0.000001*(-0.000001568*(ABS($D$3+$D$4)/2)^3+0.0003846*(ABS($D$3+$D$4)/2)^2-0.03584*(ABS($D$3+$D$4)/2)+1.577))+0.1663</f>
        <v>8942.8085369580695</v>
      </c>
      <c r="D70" s="28"/>
      <c r="E70" s="29"/>
      <c r="F70" s="29"/>
      <c r="G70" s="10"/>
      <c r="H70" s="29"/>
      <c r="I70" s="29"/>
      <c r="J70" s="29"/>
      <c r="K70" s="29"/>
      <c r="L70" s="29"/>
    </row>
    <row r="71" spans="2:12" ht="18.75" hidden="1" x14ac:dyDescent="0.3">
      <c r="B71" s="16">
        <v>2750</v>
      </c>
      <c r="C71" s="51">
        <f t="shared" si="0"/>
        <v>12981.328701020226</v>
      </c>
      <c r="D71" s="28"/>
      <c r="E71" s="29"/>
      <c r="F71" s="29"/>
      <c r="G71" s="10"/>
      <c r="H71" s="29"/>
      <c r="I71" s="29"/>
      <c r="J71" s="29"/>
      <c r="K71" s="29"/>
      <c r="L71" s="29"/>
    </row>
    <row r="72" spans="2:12" ht="18.75" hidden="1" x14ac:dyDescent="0.3">
      <c r="B72" s="12"/>
      <c r="C72" s="26"/>
      <c r="D72" s="29"/>
      <c r="E72" s="29"/>
      <c r="F72" s="29"/>
      <c r="G72" s="10"/>
      <c r="H72" s="29"/>
      <c r="I72" s="29"/>
      <c r="J72" s="29"/>
      <c r="K72" s="29"/>
      <c r="L72" s="29"/>
    </row>
    <row r="73" spans="2:12" ht="18.75" hidden="1" x14ac:dyDescent="0.3">
      <c r="B73" s="10"/>
      <c r="C73" s="29"/>
      <c r="D73" s="29"/>
      <c r="E73" s="29"/>
      <c r="F73" s="29"/>
      <c r="G73" s="10"/>
      <c r="H73" s="29"/>
      <c r="I73" s="29"/>
      <c r="J73" s="29"/>
      <c r="K73" s="29"/>
      <c r="L73" s="29"/>
    </row>
    <row r="74" spans="2:12" ht="18.75" hidden="1" x14ac:dyDescent="0.3">
      <c r="B74" s="10"/>
      <c r="C74" s="29"/>
      <c r="D74" s="29"/>
      <c r="E74" s="29"/>
      <c r="F74" s="29"/>
      <c r="G74" s="10"/>
      <c r="H74" s="29"/>
      <c r="I74" s="29"/>
      <c r="J74" s="29"/>
      <c r="K74" s="29"/>
      <c r="L74" s="29"/>
    </row>
    <row r="75" spans="2:12" ht="18.75" hidden="1" x14ac:dyDescent="0.3">
      <c r="B75" s="10"/>
      <c r="C75" s="29"/>
      <c r="D75" s="29"/>
      <c r="E75" s="29"/>
      <c r="F75" s="29"/>
      <c r="G75" s="10"/>
      <c r="H75" s="29"/>
      <c r="I75" s="29"/>
      <c r="J75" s="29"/>
      <c r="K75" s="29"/>
      <c r="L75" s="29"/>
    </row>
    <row r="76" spans="2:12" ht="18.75" hidden="1" x14ac:dyDescent="0.3">
      <c r="B76" s="10"/>
      <c r="C76" s="29"/>
      <c r="D76" s="29"/>
      <c r="E76" s="29"/>
      <c r="F76" s="29"/>
      <c r="G76" s="10"/>
      <c r="H76" s="29"/>
      <c r="I76" s="29"/>
      <c r="J76" s="29"/>
      <c r="K76" s="29"/>
      <c r="L76" s="29"/>
    </row>
    <row r="77" spans="2:12" ht="18.75" hidden="1" x14ac:dyDescent="0.3">
      <c r="B77" s="10"/>
      <c r="C77" s="29"/>
      <c r="D77" s="29"/>
      <c r="E77" s="29"/>
      <c r="F77" s="29"/>
      <c r="G77" s="10"/>
      <c r="H77" s="29"/>
      <c r="I77" s="29"/>
      <c r="J77" s="29"/>
      <c r="K77" s="29"/>
      <c r="L77" s="29"/>
    </row>
    <row r="78" spans="2:12" ht="18.75" hidden="1" x14ac:dyDescent="0.3">
      <c r="B78" s="10"/>
      <c r="C78" s="29"/>
      <c r="D78" s="29"/>
      <c r="E78" s="29"/>
      <c r="F78" s="29"/>
      <c r="G78" s="10"/>
      <c r="H78" s="29"/>
      <c r="I78" s="29"/>
      <c r="J78" s="29"/>
      <c r="K78" s="29"/>
      <c r="L78" s="29"/>
    </row>
    <row r="79" spans="2:12" ht="18.75" hidden="1" x14ac:dyDescent="0.3">
      <c r="B79" s="10"/>
      <c r="C79" s="29"/>
      <c r="D79" s="29"/>
      <c r="E79" s="29"/>
      <c r="F79" s="29"/>
      <c r="G79" s="10"/>
      <c r="H79" s="29"/>
      <c r="I79" s="29"/>
      <c r="J79" s="29"/>
      <c r="K79" s="29"/>
      <c r="L79" s="29"/>
    </row>
    <row r="80" spans="2:12" ht="18.75" hidden="1" x14ac:dyDescent="0.3">
      <c r="B80" s="10"/>
      <c r="C80" s="29"/>
      <c r="D80" s="29"/>
      <c r="E80" s="29"/>
      <c r="F80" s="29"/>
      <c r="G80" s="10"/>
      <c r="H80" s="29"/>
      <c r="I80" s="29"/>
      <c r="J80" s="29"/>
      <c r="K80" s="29"/>
      <c r="L80" s="29"/>
    </row>
    <row r="81" spans="2:13" ht="18.75" hidden="1" x14ac:dyDescent="0.3">
      <c r="B81" s="10"/>
      <c r="C81" s="29"/>
      <c r="D81" s="29"/>
      <c r="E81" s="29"/>
      <c r="F81" s="29"/>
      <c r="G81" s="10"/>
      <c r="H81" s="29"/>
      <c r="I81" s="29"/>
      <c r="J81" s="29"/>
      <c r="K81" s="29"/>
      <c r="L81" s="29"/>
    </row>
    <row r="82" spans="2:13" ht="18.75" hidden="1" x14ac:dyDescent="0.3">
      <c r="B82" s="10"/>
      <c r="C82" s="29"/>
      <c r="D82" s="29"/>
      <c r="E82" s="29"/>
      <c r="F82" s="29"/>
      <c r="G82" s="10"/>
      <c r="H82" s="29"/>
      <c r="I82" s="29"/>
      <c r="J82" s="29"/>
      <c r="K82" s="29"/>
      <c r="L82" s="29"/>
    </row>
    <row r="83" spans="2:13" ht="18.75" hidden="1" x14ac:dyDescent="0.3">
      <c r="B83" s="10"/>
      <c r="C83" s="29"/>
      <c r="D83" s="29"/>
      <c r="E83" s="29"/>
      <c r="F83" s="29"/>
      <c r="G83" s="10"/>
      <c r="H83" s="29"/>
      <c r="I83" s="29"/>
      <c r="J83" s="29"/>
      <c r="K83" s="29"/>
      <c r="L83" s="29"/>
    </row>
    <row r="84" spans="2:13" ht="18.75" hidden="1" x14ac:dyDescent="0.3">
      <c r="B84" s="10"/>
      <c r="C84" s="29"/>
      <c r="D84" s="29"/>
      <c r="E84" s="29"/>
      <c r="F84" s="29"/>
      <c r="G84" s="10"/>
      <c r="H84" s="29"/>
      <c r="I84" s="29"/>
      <c r="J84" s="29"/>
      <c r="K84" s="29"/>
      <c r="L84" s="29"/>
    </row>
    <row r="85" spans="2:13" hidden="1" x14ac:dyDescent="0.25">
      <c r="H85" s="25"/>
      <c r="J85" s="25"/>
    </row>
    <row r="86" spans="2:13" x14ac:dyDescent="0.25">
      <c r="H86" s="25"/>
      <c r="J86" s="25"/>
    </row>
    <row r="87" spans="2:13" ht="18.75" x14ac:dyDescent="0.3">
      <c r="F87" s="63" t="s">
        <v>47</v>
      </c>
      <c r="G87" s="64" t="s">
        <v>50</v>
      </c>
    </row>
    <row r="90" spans="2:13" x14ac:dyDescent="0.25">
      <c r="G90" s="4"/>
      <c r="H90" s="4"/>
      <c r="I90" s="4"/>
      <c r="J90" s="4"/>
    </row>
    <row r="91" spans="2:13" ht="18.75" x14ac:dyDescent="0.3">
      <c r="B91" s="23" t="s">
        <v>39</v>
      </c>
      <c r="C91" s="8"/>
      <c r="D91" s="8"/>
      <c r="E91" s="10"/>
      <c r="F91" s="8"/>
      <c r="G91" s="42"/>
      <c r="H91" s="10"/>
      <c r="I91" s="10"/>
      <c r="J91" s="10"/>
      <c r="L91" s="8"/>
      <c r="M91" s="8"/>
    </row>
    <row r="92" spans="2:13" ht="18.75" x14ac:dyDescent="0.3">
      <c r="B92" s="21" t="s">
        <v>1</v>
      </c>
      <c r="C92" s="45" t="s">
        <v>3</v>
      </c>
      <c r="D92" s="44"/>
      <c r="E92" s="4"/>
      <c r="F92" s="33"/>
      <c r="G92" s="33"/>
      <c r="H92" s="10"/>
      <c r="I92" s="33"/>
      <c r="J92" s="4"/>
      <c r="L92" s="10"/>
      <c r="M92" s="10"/>
    </row>
    <row r="93" spans="2:13" ht="18.75" x14ac:dyDescent="0.3">
      <c r="B93" s="22" t="s">
        <v>2</v>
      </c>
      <c r="C93" s="14">
        <v>240</v>
      </c>
      <c r="D93" s="20"/>
      <c r="E93" s="33"/>
      <c r="F93" s="33"/>
      <c r="G93" s="33"/>
      <c r="H93" s="33"/>
      <c r="I93" s="33"/>
      <c r="J93" s="33"/>
      <c r="K93" s="67"/>
      <c r="L93" s="68"/>
      <c r="M93" s="33"/>
    </row>
    <row r="94" spans="2:13" ht="18.75" x14ac:dyDescent="0.3">
      <c r="B94" s="11">
        <v>1250</v>
      </c>
      <c r="C94" s="48">
        <f>IF(C69&lt;500,"FAIL",C12*(0.0952*LN(C69)+0.1663))</f>
        <v>1605.6675678720931</v>
      </c>
      <c r="D94" s="28"/>
      <c r="E94" s="29"/>
      <c r="F94" s="29"/>
      <c r="G94" s="10"/>
      <c r="H94" s="29"/>
      <c r="I94" s="29"/>
      <c r="J94" s="29"/>
      <c r="K94" s="67"/>
      <c r="L94" s="69"/>
      <c r="M94" s="29"/>
    </row>
    <row r="95" spans="2:13" ht="18.75" x14ac:dyDescent="0.3">
      <c r="B95" s="17">
        <v>2000</v>
      </c>
      <c r="C95" s="52">
        <f>IF(C70&lt;500,"FAIL",C13*(0.0952*LN(C70)+0.1663))</f>
        <v>3221.3518814019722</v>
      </c>
      <c r="D95" s="28"/>
      <c r="E95" s="29"/>
      <c r="F95" s="29"/>
      <c r="G95" s="10"/>
      <c r="H95" s="29"/>
      <c r="I95" s="29"/>
      <c r="J95" s="29"/>
      <c r="K95" s="67"/>
      <c r="L95" s="69"/>
      <c r="M95" s="29"/>
    </row>
    <row r="96" spans="2:13" ht="18.75" x14ac:dyDescent="0.3">
      <c r="B96" s="16">
        <v>2750</v>
      </c>
      <c r="C96" s="49">
        <f>IF(C71&lt;500,"FAIL",C14*(0.0952*LN(C71)+0.1663))</f>
        <v>4836.799652585476</v>
      </c>
      <c r="D96" s="28"/>
      <c r="E96" s="29"/>
      <c r="F96" s="29"/>
      <c r="G96" s="10"/>
      <c r="H96" s="29"/>
      <c r="I96" s="29"/>
      <c r="J96" s="29"/>
      <c r="L96" s="29"/>
      <c r="M96" s="29"/>
    </row>
    <row r="97" spans="2:13" ht="18.75" x14ac:dyDescent="0.3">
      <c r="B97" s="12"/>
      <c r="C97" s="26"/>
      <c r="D97" s="29"/>
      <c r="E97" s="29"/>
      <c r="F97" s="29"/>
      <c r="G97" s="10"/>
      <c r="H97" s="29"/>
      <c r="I97" s="29"/>
      <c r="J97" s="29"/>
      <c r="L97" s="29"/>
      <c r="M97" s="29"/>
    </row>
    <row r="98" spans="2:13" ht="18.75" x14ac:dyDescent="0.3">
      <c r="B98" s="10"/>
      <c r="C98" s="29"/>
      <c r="D98" s="29"/>
      <c r="E98" s="29"/>
      <c r="F98" s="29"/>
      <c r="G98" s="10"/>
      <c r="H98" s="29"/>
      <c r="I98" s="29"/>
      <c r="J98" s="29"/>
      <c r="L98" s="29"/>
      <c r="M98" s="29"/>
    </row>
    <row r="99" spans="2:13" ht="18.75" x14ac:dyDescent="0.3">
      <c r="B99" s="10"/>
      <c r="C99" s="29"/>
      <c r="D99" s="29"/>
      <c r="E99" s="29"/>
      <c r="F99" s="29"/>
      <c r="G99" s="10"/>
      <c r="H99" s="29"/>
      <c r="I99" s="29"/>
      <c r="J99" s="29"/>
      <c r="L99" s="29"/>
      <c r="M99" s="29"/>
    </row>
    <row r="100" spans="2:13" ht="18.75" x14ac:dyDescent="0.3">
      <c r="B100" s="10"/>
      <c r="C100" s="29"/>
      <c r="D100" s="29"/>
      <c r="E100" s="29"/>
      <c r="F100" s="29"/>
      <c r="G100" s="10"/>
      <c r="H100" s="29"/>
      <c r="I100" s="29"/>
      <c r="J100" s="29"/>
      <c r="L100" s="29"/>
      <c r="M100" s="29"/>
    </row>
    <row r="101" spans="2:13" ht="18.75" x14ac:dyDescent="0.3">
      <c r="B101" s="10"/>
      <c r="C101" s="29"/>
      <c r="D101" s="29"/>
      <c r="E101" s="29"/>
      <c r="F101" s="29"/>
      <c r="G101" s="10"/>
      <c r="H101" s="29"/>
      <c r="I101" s="29"/>
      <c r="J101" s="29"/>
      <c r="L101" s="29"/>
      <c r="M101" s="29"/>
    </row>
    <row r="102" spans="2:13" ht="18.75" x14ac:dyDescent="0.3">
      <c r="B102" s="10"/>
      <c r="C102" s="29"/>
      <c r="D102" s="29"/>
      <c r="E102" s="29"/>
      <c r="F102" s="29"/>
      <c r="G102" s="10"/>
      <c r="H102" s="29"/>
      <c r="I102" s="29"/>
      <c r="J102" s="29"/>
      <c r="L102" s="29"/>
      <c r="M102" s="29"/>
    </row>
  </sheetData>
  <pageMargins left="0.7" right="0.7" top="0.75" bottom="0.75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A801B5E5D51104DA8328AFB2091B578" ma:contentTypeVersion="13" ma:contentTypeDescription="Create a new document." ma:contentTypeScope="" ma:versionID="390fa870abdd6500189222645c1569e4">
  <xsd:schema xmlns:xsd="http://www.w3.org/2001/XMLSchema" xmlns:xs="http://www.w3.org/2001/XMLSchema" xmlns:p="http://schemas.microsoft.com/office/2006/metadata/properties" xmlns:ns3="0db4ae4a-d742-46dd-bd4c-a47d4c9a7f21" xmlns:ns4="26543a7e-1746-4caf-94e8-58149940a4a7" targetNamespace="http://schemas.microsoft.com/office/2006/metadata/properties" ma:root="true" ma:fieldsID="6f8942f1bda0ba6541b17a2e456325e7" ns3:_="" ns4:_="">
    <xsd:import namespace="0db4ae4a-d742-46dd-bd4c-a47d4c9a7f21"/>
    <xsd:import namespace="26543a7e-1746-4caf-94e8-58149940a4a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DateTaken" minOccurs="0"/>
                <xsd:element ref="ns3:MediaServiceLocation" minOccurs="0"/>
                <xsd:element ref="ns3:MediaServiceOCR" minOccurs="0"/>
                <xsd:element ref="ns3:MediaServiceAutoKeyPoints" minOccurs="0"/>
                <xsd:element ref="ns3:MediaServiceKeyPoint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b4ae4a-d742-46dd-bd4c-a47d4c9a7f2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543a7e-1746-4caf-94e8-58149940a4a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07DBFBE-5849-4E9D-86C7-8FC59CDDE4B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7D4ADC2-624D-49BC-B371-C4ADE3DF727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db4ae4a-d742-46dd-bd4c-a47d4c9a7f21"/>
    <ds:schemaRef ds:uri="26543a7e-1746-4caf-94e8-58149940a4a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9E6053E-BDC8-46EA-BD0F-575A65B834B5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26543a7e-1746-4caf-94e8-58149940a4a7"/>
    <ds:schemaRef ds:uri="0db4ae4a-d742-46dd-bd4c-a47d4c9a7f21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 FMS Heating</vt:lpstr>
      <vt:lpstr> F1S Heating</vt:lpstr>
      <vt:lpstr>F2C+F2V Heating</vt:lpstr>
      <vt:lpstr>F2C+F2V Cooling</vt:lpstr>
      <vt:lpstr>F4C+F4V Heating</vt:lpstr>
      <vt:lpstr>F4C+F4V Cooling</vt:lpstr>
      <vt:lpstr>F1P</vt:lpstr>
      <vt:lpstr>F2C</vt:lpstr>
      <vt:lpstr>F4C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Mikko Iivonen</dc:creator>
  <cp:lastModifiedBy>Mikko IIVONEN</cp:lastModifiedBy>
  <cp:lastPrinted>2021-02-16T15:31:53Z</cp:lastPrinted>
  <dcterms:created xsi:type="dcterms:W3CDTF">2017-04-06T10:12:11Z</dcterms:created>
  <dcterms:modified xsi:type="dcterms:W3CDTF">2021-07-07T16:32:56Z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0x0101005A801B5E5D51104DA8328AFB2091B578</vt:lpwstr>
  </property>
</Properties>
</file>